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<sst xmlns="http://schemas.openxmlformats.org/spreadsheetml/2006/main" count="533" uniqueCount="195">
  <si>
    <t>ОТЧЕТ ОБ ИСПОЛНЕНИИ БЮДЖЕТА</t>
  </si>
  <si>
    <t>КОДЫ</t>
  </si>
  <si>
    <t xml:space="preserve">Форма по ОКУД </t>
  </si>
  <si>
    <t>0503117</t>
  </si>
  <si>
    <t>на 1 февраля 2015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</si>
  <si>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</si>
  <si>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</si>
  <si>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</si>
  <si>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</si>
  <si>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</si>
  <si>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</si>
  <si>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</si>
  <si>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</si>
  <si>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</si>
  <si>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</si>
  <si>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</si>
  <si>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</si>
  <si>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</si>
  <si>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</si>
  <si>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</si>
  <si>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</si>
  <si>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</si>
  <si>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</si>
  <si>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</si>
  <si>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</si>
  <si>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</si>
  <si>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</si>
  <si>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</si>
  <si>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</si>
  <si>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</si>
  <si>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</si>
  <si>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</si>
  <si>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</si>
  <si>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</si>
  <si>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</si>
  <si>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</si>
  <si>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</si>
  <si>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</si>
  <si>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</si>
  <si>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</si>
  <si>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</si>
  <si>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</si>
  <si>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</si>
  <si>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</si>
  <si>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</si>
  <si>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</si>
  <si>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</si>
  <si>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</si>
  <si>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</si>
  <si>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</si>
  <si>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</si>
  <si>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</si>
  <si>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</si>
  <si>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</si>
  <si>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</si>
  <si>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</si>
  <si>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</si>
  <si>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</si>
  <si>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</si>
  <si>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</si>
  <si>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</si>
  <si>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</si>
  <si>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</si>
  <si>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</si>
  <si>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</si>
  <si>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</si>
  <si>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</si>
  <si>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</si>
  <si>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</si>
  <si>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</si>
  <si>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</si>
  <si>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</si>
  <si>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</si>
  <si>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</si>
  <si>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</si>
  <si>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</si>
  <si>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</si>
  <si>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</si>
  <si>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</si>
  <si>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</si>
  <si>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</si>
  <si>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</si>
  <si>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</si>
  <si>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</si>
  <si>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</si>
  <si>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</si>
  <si>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</si>
  <si>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</si>
  <si>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</si>
  <si>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</si>
  <si>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</si>
  <si>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</si>
  <si>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992 0104 5110019 851 290</t>
  </si>
  <si>
    <t>992 0104 5110019 852 290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</si>
  <si>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</si>
  <si>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</si>
  <si>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</si>
  <si>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</si>
  <si>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</si>
  <si>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</si>
  <si>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</si>
  <si>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</si>
  <si>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</si>
  <si>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</si>
  <si>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</si>
  <si>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</si>
  <si>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</si>
  <si>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</si>
  <si>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</si>
  <si>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</si>
  <si>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</si>
  <si>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</si>
  <si>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992 0203 5525118 121 211</t>
  </si>
  <si>
    <t>992 0203 5525118 121 213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</si>
  <si>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</si>
  <si>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</si>
  <si>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</si>
  <si>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</si>
  <si>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</si>
  <si>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</si>
  <si>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</si>
  <si>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</si>
  <si>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</si>
  <si>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</si>
  <si>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</si>
  <si>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</si>
  <si>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992 0409 0410042 244 225</t>
  </si>
  <si>
    <t>992 0409 0410042 244 340</t>
  </si>
  <si>
    <t>992 0409 0420013 244 225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</si>
  <si>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</si>
  <si>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</si>
  <si>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</si>
  <si>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</si>
  <si>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</si>
  <si>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</si>
  <si>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</si>
  <si>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</si>
  <si>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</si>
  <si>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</si>
  <si>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</si>
  <si>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</si>
  <si>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</si>
  <si>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</si>
  <si>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</si>
  <si>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</si>
  <si>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</si>
  <si>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</si>
  <si>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992 0801 1010026 244 225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</si>
  <si>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</si>
  <si>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</si>
  <si>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</si>
  <si>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992 0801 1020029 612 241</t>
  </si>
  <si>
    <t>992 0801 1030030 611 241</t>
  </si>
  <si>
    <t>992 0801 1030031 611 241</t>
  </si>
  <si>
    <t>992 0804 1100032 244 226</t>
  </si>
  <si>
    <t>992 0804 1100032 244 340</t>
  </si>
  <si>
    <t>992 0804 1100033 244 226</t>
  </si>
  <si>
    <t>992 0804 1100033 244 340</t>
  </si>
  <si>
    <t>992 0804 1100034 244 340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</si>
  <si>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</si>
  <si>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</si>
  <si>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</si>
  <si>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</si>
  <si>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</si>
  <si>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</si>
  <si>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</si>
  <si>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</si>
  <si>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</si>
  <si>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</si>
  <si>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</si>
  <si>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</si>
  <si>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</si>
  <si>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</si>
  <si>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</si>
  <si>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</si>
  <si>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</si>
  <si>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</si>
  <si>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</si>
  <si>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</si>
  <si>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</si>
  <si>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</si>
  <si>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</si>
  <si>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</si>
  <si>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</si>
  <si>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</si>
  <si>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</si>
  <si>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</si>
  <si>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</si>
  <si>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</si>
  <si>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</si>
  <si>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</si>
  <si>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</si>
  <si>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</si>
  <si>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>Администрация Пластуновского сельского поселения</t>
  </si>
  <si>
    <t xml:space="preserve">   05 февраля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</si>
</sst>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zoomScalePageLayoutView="0" workbookViewId="0" topLeftCell="A100">
      <selection activeCell="A139" sqref="A139:J13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42036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193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>
        <v>4090508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>
        <v>992</v>
      </c>
    </row>
    <row r="6" spans="1:24" s="1" customFormat="1" ht="25.5" customHeight="1">
      <c r="A6" s="7" t="s">
        <v>10</v>
      </c>
      <c r="B6" s="7"/>
      <c r="C6" s="7"/>
      <c r="D6" s="7"/>
      <c r="E6" s="7"/>
      <c r="F6" s="7"/>
      <c r="G6" s="8" t="s">
        <v>193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11</v>
      </c>
      <c r="V6" s="4"/>
      <c r="W6" s="4"/>
      <c r="X6" s="9">
        <v>3614422</v>
      </c>
    </row>
    <row r="7" spans="1:24" s="1" customFormat="1" ht="13.5" customHeight="1">
      <c r="A7" s="10" t="s">
        <v>12</v>
      </c>
      <c r="B7" s="7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7</v>
      </c>
    </row>
    <row r="8" spans="1:24" s="1" customFormat="1" ht="13.5" customHeight="1">
      <c r="A8" s="7" t="s">
        <v>14</v>
      </c>
      <c r="B8" s="7"/>
      <c r="C8" s="7"/>
      <c r="D8" s="7"/>
      <c r="E8" s="7" t="s">
        <v>15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16</v>
      </c>
      <c r="U8" s="4"/>
      <c r="V8" s="4"/>
      <c r="W8" s="4"/>
      <c r="X8" s="11" t="s">
        <v>17</v>
      </c>
    </row>
    <row r="9" spans="1:24" s="1" customFormat="1" ht="13.5" customHeight="1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20</v>
      </c>
      <c r="M10" s="13"/>
      <c r="N10" s="13" t="s">
        <v>21</v>
      </c>
      <c r="O10" s="13"/>
      <c r="P10" s="14" t="s">
        <v>22</v>
      </c>
      <c r="Q10" s="14"/>
      <c r="R10" s="14"/>
      <c r="S10" s="14" t="s">
        <v>23</v>
      </c>
      <c r="T10" s="14"/>
      <c r="U10" s="14"/>
      <c r="V10" s="14"/>
      <c r="W10" s="15" t="s">
        <v>24</v>
      </c>
      <c r="X10" s="15"/>
    </row>
    <row r="11" spans="1:24" s="1" customFormat="1" ht="12.75" customHeight="1">
      <c r="A11" s="16" t="s">
        <v>25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26</v>
      </c>
      <c r="M11" s="16"/>
      <c r="N11" s="16" t="s">
        <v>27</v>
      </c>
      <c r="O11" s="16"/>
      <c r="P11" s="17" t="s">
        <v>28</v>
      </c>
      <c r="Q11" s="17"/>
      <c r="R11" s="17"/>
      <c r="S11" s="17" t="s">
        <v>29</v>
      </c>
      <c r="T11" s="17"/>
      <c r="U11" s="17"/>
      <c r="V11" s="17"/>
      <c r="W11" s="18" t="s">
        <v>30</v>
      </c>
      <c r="X11" s="18"/>
    </row>
    <row r="12" spans="1:24" s="1" customFormat="1" ht="13.5" customHeight="1">
      <c r="A12" s="19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32</v>
      </c>
      <c r="M12" s="20"/>
      <c r="N12" s="20" t="s">
        <v>33</v>
      </c>
      <c r="O12" s="20"/>
      <c r="P12" s="21">
        <f>32715300</f>
        <v>32715300</v>
      </c>
      <c r="Q12" s="21"/>
      <c r="R12" s="21"/>
      <c r="S12" s="21">
        <f>1337952.53</f>
        <v>1337952.53</v>
      </c>
      <c r="T12" s="21"/>
      <c r="U12" s="21"/>
      <c r="V12" s="21"/>
      <c r="W12" s="22">
        <f>31377347.47</f>
        <v>31377347.47</v>
      </c>
      <c r="X12" s="22"/>
    </row>
    <row r="13" spans="1:24" s="1" customFormat="1" ht="45" customHeight="1">
      <c r="A13" s="23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32</v>
      </c>
      <c r="M13" s="24"/>
      <c r="N13" s="24" t="s">
        <v>35</v>
      </c>
      <c r="O13" s="24"/>
      <c r="P13" s="25" t="s">
        <v>36</v>
      </c>
      <c r="Q13" s="25"/>
      <c r="R13" s="25"/>
      <c r="S13" s="26">
        <f>123677.22</f>
        <v>123677.22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32</v>
      </c>
      <c r="M14" s="24"/>
      <c r="N14" s="24" t="s">
        <v>38</v>
      </c>
      <c r="O14" s="24"/>
      <c r="P14" s="25" t="s">
        <v>36</v>
      </c>
      <c r="Q14" s="25"/>
      <c r="R14" s="25"/>
      <c r="S14" s="26">
        <f>2609.16</f>
        <v>2609.16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32</v>
      </c>
      <c r="M15" s="24"/>
      <c r="N15" s="24" t="s">
        <v>40</v>
      </c>
      <c r="O15" s="24"/>
      <c r="P15" s="26">
        <f>3487100</f>
        <v>3487100</v>
      </c>
      <c r="Q15" s="26"/>
      <c r="R15" s="26"/>
      <c r="S15" s="26">
        <f>204148.33</f>
        <v>204148.33</v>
      </c>
      <c r="T15" s="26"/>
      <c r="U15" s="26"/>
      <c r="V15" s="26"/>
      <c r="W15" s="27">
        <f>3282951.67</f>
        <v>3282951.67</v>
      </c>
      <c r="X15" s="27"/>
    </row>
    <row r="16" spans="1:24" s="1" customFormat="1" ht="45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32</v>
      </c>
      <c r="M16" s="24"/>
      <c r="N16" s="24" t="s">
        <v>42</v>
      </c>
      <c r="O16" s="24"/>
      <c r="P16" s="25" t="s">
        <v>36</v>
      </c>
      <c r="Q16" s="25"/>
      <c r="R16" s="25"/>
      <c r="S16" s="26">
        <f>-14463.91</f>
        <v>-14463.91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32</v>
      </c>
      <c r="M17" s="24"/>
      <c r="N17" s="24" t="s">
        <v>44</v>
      </c>
      <c r="O17" s="24"/>
      <c r="P17" s="26">
        <f>7700000</f>
        <v>7700000</v>
      </c>
      <c r="Q17" s="26"/>
      <c r="R17" s="26"/>
      <c r="S17" s="26">
        <f>430841.84</f>
        <v>430841.84</v>
      </c>
      <c r="T17" s="26"/>
      <c r="U17" s="26"/>
      <c r="V17" s="26"/>
      <c r="W17" s="27">
        <f>7269158.16</f>
        <v>7269158.16</v>
      </c>
      <c r="X17" s="27"/>
    </row>
    <row r="18" spans="1:24" s="1" customFormat="1" ht="66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32</v>
      </c>
      <c r="M18" s="24"/>
      <c r="N18" s="24" t="s">
        <v>46</v>
      </c>
      <c r="O18" s="24"/>
      <c r="P18" s="25" t="s">
        <v>36</v>
      </c>
      <c r="Q18" s="25"/>
      <c r="R18" s="25"/>
      <c r="S18" s="26">
        <f>13724.23</f>
        <v>13724.23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32</v>
      </c>
      <c r="M19" s="24"/>
      <c r="N19" s="24" t="s">
        <v>48</v>
      </c>
      <c r="O19" s="24"/>
      <c r="P19" s="25" t="s">
        <v>36</v>
      </c>
      <c r="Q19" s="25"/>
      <c r="R19" s="25"/>
      <c r="S19" s="26">
        <f>65</f>
        <v>65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32</v>
      </c>
      <c r="M20" s="24"/>
      <c r="N20" s="24" t="s">
        <v>50</v>
      </c>
      <c r="O20" s="24"/>
      <c r="P20" s="25" t="s">
        <v>36</v>
      </c>
      <c r="Q20" s="25"/>
      <c r="R20" s="25"/>
      <c r="S20" s="26">
        <f>1824</f>
        <v>1824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32</v>
      </c>
      <c r="M21" s="24"/>
      <c r="N21" s="24" t="s">
        <v>52</v>
      </c>
      <c r="O21" s="24"/>
      <c r="P21" s="26">
        <f>586000</f>
        <v>586000</v>
      </c>
      <c r="Q21" s="26"/>
      <c r="R21" s="26"/>
      <c r="S21" s="26">
        <f>815.88</f>
        <v>815.88</v>
      </c>
      <c r="T21" s="26"/>
      <c r="U21" s="26"/>
      <c r="V21" s="26"/>
      <c r="W21" s="27">
        <f>585184.12</f>
        <v>585184.12</v>
      </c>
      <c r="X21" s="27"/>
    </row>
    <row r="22" spans="1:24" s="1" customFormat="1" ht="24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32</v>
      </c>
      <c r="M22" s="24"/>
      <c r="N22" s="24" t="s">
        <v>54</v>
      </c>
      <c r="O22" s="24"/>
      <c r="P22" s="26">
        <f>1370000</f>
        <v>1370000</v>
      </c>
      <c r="Q22" s="26"/>
      <c r="R22" s="26"/>
      <c r="S22" s="26">
        <f>26423.87</f>
        <v>26423.87</v>
      </c>
      <c r="T22" s="26"/>
      <c r="U22" s="26"/>
      <c r="V22" s="26"/>
      <c r="W22" s="27">
        <f>1343576.13</f>
        <v>1343576.13</v>
      </c>
      <c r="X22" s="27"/>
    </row>
    <row r="23" spans="1:24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32</v>
      </c>
      <c r="M23" s="24"/>
      <c r="N23" s="24" t="s">
        <v>56</v>
      </c>
      <c r="O23" s="24"/>
      <c r="P23" s="26">
        <f>4500000</f>
        <v>4500000</v>
      </c>
      <c r="Q23" s="26"/>
      <c r="R23" s="26"/>
      <c r="S23" s="25" t="s">
        <v>36</v>
      </c>
      <c r="T23" s="25"/>
      <c r="U23" s="25"/>
      <c r="V23" s="25"/>
      <c r="W23" s="27">
        <f>4500000</f>
        <v>4500000</v>
      </c>
      <c r="X23" s="27"/>
    </row>
    <row r="24" spans="1:24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32</v>
      </c>
      <c r="M24" s="24"/>
      <c r="N24" s="24" t="s">
        <v>58</v>
      </c>
      <c r="O24" s="24"/>
      <c r="P24" s="26">
        <f>5000000</f>
        <v>5000000</v>
      </c>
      <c r="Q24" s="26"/>
      <c r="R24" s="26"/>
      <c r="S24" s="25" t="s">
        <v>36</v>
      </c>
      <c r="T24" s="25"/>
      <c r="U24" s="25"/>
      <c r="V24" s="25"/>
      <c r="W24" s="27">
        <f>5000000</f>
        <v>5000000</v>
      </c>
      <c r="X24" s="27"/>
    </row>
    <row r="25" spans="1:24" s="1" customFormat="1" ht="4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32</v>
      </c>
      <c r="M25" s="24"/>
      <c r="N25" s="24" t="s">
        <v>60</v>
      </c>
      <c r="O25" s="24"/>
      <c r="P25" s="26">
        <f>1634000</f>
        <v>1634000</v>
      </c>
      <c r="Q25" s="26"/>
      <c r="R25" s="26"/>
      <c r="S25" s="25" t="s">
        <v>36</v>
      </c>
      <c r="T25" s="25"/>
      <c r="U25" s="25"/>
      <c r="V25" s="25"/>
      <c r="W25" s="27">
        <f>1634000</f>
        <v>1634000</v>
      </c>
      <c r="X25" s="27"/>
    </row>
    <row r="26" spans="1:24" s="1" customFormat="1" ht="33.7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32</v>
      </c>
      <c r="M26" s="24"/>
      <c r="N26" s="24" t="s">
        <v>62</v>
      </c>
      <c r="O26" s="24"/>
      <c r="P26" s="26">
        <f>2200000</f>
        <v>2200000</v>
      </c>
      <c r="Q26" s="26"/>
      <c r="R26" s="26"/>
      <c r="S26" s="25" t="s">
        <v>36</v>
      </c>
      <c r="T26" s="25"/>
      <c r="U26" s="25"/>
      <c r="V26" s="25"/>
      <c r="W26" s="27">
        <f>2200000</f>
        <v>2200000</v>
      </c>
      <c r="X26" s="27"/>
    </row>
    <row r="27" spans="1:24" s="1" customFormat="1" ht="33.75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32</v>
      </c>
      <c r="M27" s="24"/>
      <c r="N27" s="24" t="s">
        <v>64</v>
      </c>
      <c r="O27" s="24"/>
      <c r="P27" s="26">
        <f>510000</f>
        <v>510000</v>
      </c>
      <c r="Q27" s="26"/>
      <c r="R27" s="26"/>
      <c r="S27" s="26">
        <f>11161.91</f>
        <v>11161.91</v>
      </c>
      <c r="T27" s="26"/>
      <c r="U27" s="26"/>
      <c r="V27" s="26"/>
      <c r="W27" s="27">
        <f>498838.09</f>
        <v>498838.09</v>
      </c>
      <c r="X27" s="27"/>
    </row>
    <row r="28" spans="1:24" s="1" customFormat="1" ht="24" customHeight="1">
      <c r="A28" s="23" t="s">
        <v>65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32</v>
      </c>
      <c r="M28" s="24"/>
      <c r="N28" s="24" t="s">
        <v>66</v>
      </c>
      <c r="O28" s="24"/>
      <c r="P28" s="26">
        <f>5357300</f>
        <v>5357300</v>
      </c>
      <c r="Q28" s="26"/>
      <c r="R28" s="26"/>
      <c r="S28" s="26">
        <f>446300</f>
        <v>446300</v>
      </c>
      <c r="T28" s="26"/>
      <c r="U28" s="26"/>
      <c r="V28" s="26"/>
      <c r="W28" s="27">
        <f>4911000</f>
        <v>4911000</v>
      </c>
      <c r="X28" s="27"/>
    </row>
    <row r="29" spans="1:24" s="1" customFormat="1" ht="24" customHeight="1">
      <c r="A29" s="23" t="s">
        <v>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32</v>
      </c>
      <c r="M29" s="24"/>
      <c r="N29" s="24" t="s">
        <v>68</v>
      </c>
      <c r="O29" s="24"/>
      <c r="P29" s="26">
        <f>363300</f>
        <v>363300</v>
      </c>
      <c r="Q29" s="26"/>
      <c r="R29" s="26"/>
      <c r="S29" s="26">
        <f>90825</f>
        <v>90825</v>
      </c>
      <c r="T29" s="26"/>
      <c r="U29" s="26"/>
      <c r="V29" s="26"/>
      <c r="W29" s="27">
        <f>272475</f>
        <v>272475</v>
      </c>
      <c r="X29" s="27"/>
    </row>
    <row r="30" spans="1:24" s="1" customFormat="1" ht="24" customHeight="1">
      <c r="A30" s="23" t="s">
        <v>69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32</v>
      </c>
      <c r="M30" s="24"/>
      <c r="N30" s="24" t="s">
        <v>70</v>
      </c>
      <c r="O30" s="24"/>
      <c r="P30" s="26">
        <f>7600</f>
        <v>7600</v>
      </c>
      <c r="Q30" s="26"/>
      <c r="R30" s="26"/>
      <c r="S30" s="25" t="s">
        <v>36</v>
      </c>
      <c r="T30" s="25"/>
      <c r="U30" s="25"/>
      <c r="V30" s="25"/>
      <c r="W30" s="27">
        <f>7600</f>
        <v>7600</v>
      </c>
      <c r="X30" s="27"/>
    </row>
    <row r="31" spans="1:24" s="1" customFormat="1" ht="13.5" customHeight="1">
      <c r="A31" s="28" t="s">
        <v>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1" customFormat="1" ht="13.5" customHeight="1">
      <c r="A32" s="12" t="s">
        <v>71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19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20</v>
      </c>
      <c r="M33" s="13"/>
      <c r="N33" s="13" t="s">
        <v>72</v>
      </c>
      <c r="O33" s="13"/>
      <c r="P33" s="14" t="s">
        <v>22</v>
      </c>
      <c r="Q33" s="14"/>
      <c r="R33" s="14"/>
      <c r="S33" s="14" t="s">
        <v>23</v>
      </c>
      <c r="T33" s="14"/>
      <c r="U33" s="14"/>
      <c r="V33" s="14"/>
      <c r="W33" s="15" t="s">
        <v>24</v>
      </c>
      <c r="X33" s="15"/>
    </row>
    <row r="34" spans="1:24" s="1" customFormat="1" ht="13.5" customHeight="1">
      <c r="A34" s="16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26</v>
      </c>
      <c r="M34" s="16"/>
      <c r="N34" s="16" t="s">
        <v>27</v>
      </c>
      <c r="O34" s="16"/>
      <c r="P34" s="17" t="s">
        <v>28</v>
      </c>
      <c r="Q34" s="17"/>
      <c r="R34" s="17"/>
      <c r="S34" s="17" t="s">
        <v>29</v>
      </c>
      <c r="T34" s="17"/>
      <c r="U34" s="17"/>
      <c r="V34" s="17"/>
      <c r="W34" s="18" t="s">
        <v>30</v>
      </c>
      <c r="X34" s="18"/>
    </row>
    <row r="35" spans="1:24" s="1" customFormat="1" ht="13.5" customHeight="1">
      <c r="A35" s="19" t="s">
        <v>73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74</v>
      </c>
      <c r="M35" s="20"/>
      <c r="N35" s="20" t="s">
        <v>33</v>
      </c>
      <c r="O35" s="20"/>
      <c r="P35" s="21">
        <f>32715300</f>
        <v>32715300</v>
      </c>
      <c r="Q35" s="21"/>
      <c r="R35" s="21"/>
      <c r="S35" s="21">
        <f>81668</f>
        <v>81668</v>
      </c>
      <c r="T35" s="21"/>
      <c r="U35" s="21"/>
      <c r="V35" s="21"/>
      <c r="W35" s="22">
        <f>32633632</f>
        <v>32633632</v>
      </c>
      <c r="X35" s="22"/>
    </row>
    <row r="36" spans="1:24" s="1" customFormat="1" ht="13.5" customHeight="1">
      <c r="A36" s="29" t="s">
        <v>75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74</v>
      </c>
      <c r="M36" s="30"/>
      <c r="N36" s="30" t="s">
        <v>76</v>
      </c>
      <c r="O36" s="30"/>
      <c r="P36" s="31">
        <f>492100</f>
        <v>492100</v>
      </c>
      <c r="Q36" s="31"/>
      <c r="R36" s="31"/>
      <c r="S36" s="32" t="s">
        <v>36</v>
      </c>
      <c r="T36" s="32"/>
      <c r="U36" s="32"/>
      <c r="V36" s="32"/>
      <c r="W36" s="33">
        <f>492100</f>
        <v>492100</v>
      </c>
      <c r="X36" s="33"/>
    </row>
    <row r="37" spans="1:24" s="1" customFormat="1" ht="13.5" customHeight="1">
      <c r="A37" s="29" t="s">
        <v>77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74</v>
      </c>
      <c r="M37" s="30"/>
      <c r="N37" s="30" t="s">
        <v>78</v>
      </c>
      <c r="O37" s="30"/>
      <c r="P37" s="31">
        <f>148600</f>
        <v>148600</v>
      </c>
      <c r="Q37" s="31"/>
      <c r="R37" s="31"/>
      <c r="S37" s="32" t="s">
        <v>36</v>
      </c>
      <c r="T37" s="32"/>
      <c r="U37" s="32"/>
      <c r="V37" s="32"/>
      <c r="W37" s="33">
        <f>148600</f>
        <v>148600</v>
      </c>
      <c r="X37" s="33"/>
    </row>
    <row r="38" spans="1:24" s="1" customFormat="1" ht="13.5" customHeight="1">
      <c r="A38" s="29" t="s">
        <v>75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74</v>
      </c>
      <c r="M38" s="30"/>
      <c r="N38" s="30" t="s">
        <v>79</v>
      </c>
      <c r="O38" s="30"/>
      <c r="P38" s="31">
        <f>2939400</f>
        <v>2939400</v>
      </c>
      <c r="Q38" s="31"/>
      <c r="R38" s="31"/>
      <c r="S38" s="32" t="s">
        <v>36</v>
      </c>
      <c r="T38" s="32"/>
      <c r="U38" s="32"/>
      <c r="V38" s="32"/>
      <c r="W38" s="33">
        <f>2939400</f>
        <v>2939400</v>
      </c>
      <c r="X38" s="33"/>
    </row>
    <row r="39" spans="1:24" s="1" customFormat="1" ht="13.5" customHeight="1">
      <c r="A39" s="29" t="s">
        <v>77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74</v>
      </c>
      <c r="M39" s="30"/>
      <c r="N39" s="30" t="s">
        <v>80</v>
      </c>
      <c r="O39" s="30"/>
      <c r="P39" s="31">
        <f>887700</f>
        <v>887700</v>
      </c>
      <c r="Q39" s="31"/>
      <c r="R39" s="31"/>
      <c r="S39" s="32" t="s">
        <v>36</v>
      </c>
      <c r="T39" s="32"/>
      <c r="U39" s="32"/>
      <c r="V39" s="32"/>
      <c r="W39" s="33">
        <f>887700</f>
        <v>887700</v>
      </c>
      <c r="X39" s="33"/>
    </row>
    <row r="40" spans="1:24" s="1" customFormat="1" ht="13.5" customHeight="1">
      <c r="A40" s="29" t="s">
        <v>81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74</v>
      </c>
      <c r="M40" s="30"/>
      <c r="N40" s="30" t="s">
        <v>82</v>
      </c>
      <c r="O40" s="30"/>
      <c r="P40" s="31">
        <f>20000</f>
        <v>20000</v>
      </c>
      <c r="Q40" s="31"/>
      <c r="R40" s="31"/>
      <c r="S40" s="32" t="s">
        <v>36</v>
      </c>
      <c r="T40" s="32"/>
      <c r="U40" s="32"/>
      <c r="V40" s="32"/>
      <c r="W40" s="33">
        <f>20000</f>
        <v>20000</v>
      </c>
      <c r="X40" s="33"/>
    </row>
    <row r="41" spans="1:24" s="1" customFormat="1" ht="13.5" customHeight="1">
      <c r="A41" s="29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74</v>
      </c>
      <c r="M41" s="30"/>
      <c r="N41" s="30" t="s">
        <v>84</v>
      </c>
      <c r="O41" s="30"/>
      <c r="P41" s="31">
        <f>60000</f>
        <v>60000</v>
      </c>
      <c r="Q41" s="31"/>
      <c r="R41" s="31"/>
      <c r="S41" s="32" t="s">
        <v>36</v>
      </c>
      <c r="T41" s="32"/>
      <c r="U41" s="32"/>
      <c r="V41" s="32"/>
      <c r="W41" s="33">
        <f>60000</f>
        <v>60000</v>
      </c>
      <c r="X41" s="33"/>
    </row>
    <row r="42" spans="1:24" s="1" customFormat="1" ht="13.5" customHeight="1">
      <c r="A42" s="29" t="s">
        <v>85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74</v>
      </c>
      <c r="M42" s="30"/>
      <c r="N42" s="30" t="s">
        <v>86</v>
      </c>
      <c r="O42" s="30"/>
      <c r="P42" s="31">
        <f>128200</f>
        <v>128200</v>
      </c>
      <c r="Q42" s="31"/>
      <c r="R42" s="31"/>
      <c r="S42" s="32" t="s">
        <v>36</v>
      </c>
      <c r="T42" s="32"/>
      <c r="U42" s="32"/>
      <c r="V42" s="32"/>
      <c r="W42" s="33">
        <f>128200</f>
        <v>128200</v>
      </c>
      <c r="X42" s="33"/>
    </row>
    <row r="43" spans="1:24" s="1" customFormat="1" ht="13.5" customHeight="1">
      <c r="A43" s="29" t="s">
        <v>87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74</v>
      </c>
      <c r="M43" s="30"/>
      <c r="N43" s="30" t="s">
        <v>88</v>
      </c>
      <c r="O43" s="30"/>
      <c r="P43" s="31">
        <f>282100</f>
        <v>282100</v>
      </c>
      <c r="Q43" s="31"/>
      <c r="R43" s="31"/>
      <c r="S43" s="32" t="s">
        <v>36</v>
      </c>
      <c r="T43" s="32"/>
      <c r="U43" s="32"/>
      <c r="V43" s="32"/>
      <c r="W43" s="33">
        <f>282100</f>
        <v>282100</v>
      </c>
      <c r="X43" s="33"/>
    </row>
    <row r="44" spans="1:24" s="1" customFormat="1" ht="13.5" customHeight="1">
      <c r="A44" s="29" t="s">
        <v>89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74</v>
      </c>
      <c r="M44" s="30"/>
      <c r="N44" s="30" t="s">
        <v>90</v>
      </c>
      <c r="O44" s="30"/>
      <c r="P44" s="31">
        <f>140000</f>
        <v>140000</v>
      </c>
      <c r="Q44" s="31"/>
      <c r="R44" s="31"/>
      <c r="S44" s="32" t="s">
        <v>36</v>
      </c>
      <c r="T44" s="32"/>
      <c r="U44" s="32"/>
      <c r="V44" s="32"/>
      <c r="W44" s="33">
        <f>140000</f>
        <v>140000</v>
      </c>
      <c r="X44" s="33"/>
    </row>
    <row r="45" spans="1:24" s="1" customFormat="1" ht="13.5" customHeight="1">
      <c r="A45" s="29" t="s">
        <v>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74</v>
      </c>
      <c r="M45" s="30"/>
      <c r="N45" s="30" t="s">
        <v>92</v>
      </c>
      <c r="O45" s="30"/>
      <c r="P45" s="31">
        <f>220000</f>
        <v>220000</v>
      </c>
      <c r="Q45" s="31"/>
      <c r="R45" s="31"/>
      <c r="S45" s="32" t="s">
        <v>36</v>
      </c>
      <c r="T45" s="32"/>
      <c r="U45" s="32"/>
      <c r="V45" s="32"/>
      <c r="W45" s="33">
        <f>220000</f>
        <v>220000</v>
      </c>
      <c r="X45" s="33"/>
    </row>
    <row r="46" spans="1:24" s="1" customFormat="1" ht="13.5" customHeight="1">
      <c r="A46" s="29" t="s">
        <v>91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74</v>
      </c>
      <c r="M46" s="30"/>
      <c r="N46" s="30" t="s">
        <v>93</v>
      </c>
      <c r="O46" s="30"/>
      <c r="P46" s="31">
        <f>50000</f>
        <v>50000</v>
      </c>
      <c r="Q46" s="31"/>
      <c r="R46" s="31"/>
      <c r="S46" s="32" t="s">
        <v>36</v>
      </c>
      <c r="T46" s="32"/>
      <c r="U46" s="32"/>
      <c r="V46" s="32"/>
      <c r="W46" s="33">
        <f>50000</f>
        <v>50000</v>
      </c>
      <c r="X46" s="33"/>
    </row>
    <row r="47" spans="1:24" s="1" customFormat="1" ht="13.5" customHeight="1">
      <c r="A47" s="29" t="s">
        <v>89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74</v>
      </c>
      <c r="M47" s="30"/>
      <c r="N47" s="30" t="s">
        <v>94</v>
      </c>
      <c r="O47" s="30"/>
      <c r="P47" s="31">
        <f>7600</f>
        <v>7600</v>
      </c>
      <c r="Q47" s="31"/>
      <c r="R47" s="31"/>
      <c r="S47" s="32" t="s">
        <v>36</v>
      </c>
      <c r="T47" s="32"/>
      <c r="U47" s="32"/>
      <c r="V47" s="32"/>
      <c r="W47" s="33">
        <f>7600</f>
        <v>7600</v>
      </c>
      <c r="X47" s="33"/>
    </row>
    <row r="48" spans="1:24" s="1" customFormat="1" ht="13.5" customHeight="1">
      <c r="A48" s="29" t="s">
        <v>95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74</v>
      </c>
      <c r="M48" s="30"/>
      <c r="N48" s="30" t="s">
        <v>96</v>
      </c>
      <c r="O48" s="30"/>
      <c r="P48" s="31">
        <f>162900</f>
        <v>162900</v>
      </c>
      <c r="Q48" s="31"/>
      <c r="R48" s="31"/>
      <c r="S48" s="32" t="s">
        <v>36</v>
      </c>
      <c r="T48" s="32"/>
      <c r="U48" s="32"/>
      <c r="V48" s="32"/>
      <c r="W48" s="33">
        <f>162900</f>
        <v>162900</v>
      </c>
      <c r="X48" s="33"/>
    </row>
    <row r="49" spans="1:24" s="1" customFormat="1" ht="13.5" customHeight="1">
      <c r="A49" s="29" t="s">
        <v>91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74</v>
      </c>
      <c r="M49" s="30"/>
      <c r="N49" s="30" t="s">
        <v>97</v>
      </c>
      <c r="O49" s="30"/>
      <c r="P49" s="31">
        <f>40000</f>
        <v>40000</v>
      </c>
      <c r="Q49" s="31"/>
      <c r="R49" s="31"/>
      <c r="S49" s="32" t="s">
        <v>36</v>
      </c>
      <c r="T49" s="32"/>
      <c r="U49" s="32"/>
      <c r="V49" s="32"/>
      <c r="W49" s="33">
        <f>40000</f>
        <v>40000</v>
      </c>
      <c r="X49" s="33"/>
    </row>
    <row r="50" spans="1:24" s="1" customFormat="1" ht="13.5" customHeight="1">
      <c r="A50" s="29" t="s">
        <v>85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74</v>
      </c>
      <c r="M50" s="30"/>
      <c r="N50" s="30" t="s">
        <v>98</v>
      </c>
      <c r="O50" s="30"/>
      <c r="P50" s="31">
        <f>72500</f>
        <v>72500</v>
      </c>
      <c r="Q50" s="31"/>
      <c r="R50" s="31"/>
      <c r="S50" s="32" t="s">
        <v>36</v>
      </c>
      <c r="T50" s="32"/>
      <c r="U50" s="32"/>
      <c r="V50" s="32"/>
      <c r="W50" s="33">
        <f>72500</f>
        <v>72500</v>
      </c>
      <c r="X50" s="33"/>
    </row>
    <row r="51" spans="1:24" s="1" customFormat="1" ht="13.5" customHeight="1">
      <c r="A51" s="29" t="s">
        <v>91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74</v>
      </c>
      <c r="M51" s="30"/>
      <c r="N51" s="30" t="s">
        <v>99</v>
      </c>
      <c r="O51" s="30"/>
      <c r="P51" s="31">
        <f>86500</f>
        <v>86500</v>
      </c>
      <c r="Q51" s="31"/>
      <c r="R51" s="31"/>
      <c r="S51" s="32" t="s">
        <v>36</v>
      </c>
      <c r="T51" s="32"/>
      <c r="U51" s="32"/>
      <c r="V51" s="32"/>
      <c r="W51" s="33">
        <f>86500</f>
        <v>86500</v>
      </c>
      <c r="X51" s="33"/>
    </row>
    <row r="52" spans="1:24" s="1" customFormat="1" ht="13.5" customHeight="1">
      <c r="A52" s="29" t="s">
        <v>85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74</v>
      </c>
      <c r="M52" s="30"/>
      <c r="N52" s="30" t="s">
        <v>100</v>
      </c>
      <c r="O52" s="30"/>
      <c r="P52" s="31">
        <f>1000</f>
        <v>1000</v>
      </c>
      <c r="Q52" s="31"/>
      <c r="R52" s="31"/>
      <c r="S52" s="32" t="s">
        <v>36</v>
      </c>
      <c r="T52" s="32"/>
      <c r="U52" s="32"/>
      <c r="V52" s="32"/>
      <c r="W52" s="33">
        <f>1000</f>
        <v>1000</v>
      </c>
      <c r="X52" s="33"/>
    </row>
    <row r="53" spans="1:24" s="1" customFormat="1" ht="13.5" customHeight="1">
      <c r="A53" s="29" t="s">
        <v>75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74</v>
      </c>
      <c r="M53" s="30"/>
      <c r="N53" s="30" t="s">
        <v>101</v>
      </c>
      <c r="O53" s="30"/>
      <c r="P53" s="31">
        <f>3343300</f>
        <v>3343300</v>
      </c>
      <c r="Q53" s="31"/>
      <c r="R53" s="31"/>
      <c r="S53" s="31">
        <f>57438</f>
        <v>57438</v>
      </c>
      <c r="T53" s="31"/>
      <c r="U53" s="31"/>
      <c r="V53" s="31"/>
      <c r="W53" s="33">
        <f>3285862</f>
        <v>3285862</v>
      </c>
      <c r="X53" s="33"/>
    </row>
    <row r="54" spans="1:24" s="1" customFormat="1" ht="13.5" customHeight="1">
      <c r="A54" s="29" t="s">
        <v>77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74</v>
      </c>
      <c r="M54" s="30"/>
      <c r="N54" s="30" t="s">
        <v>102</v>
      </c>
      <c r="O54" s="30"/>
      <c r="P54" s="31">
        <f>1009700</f>
        <v>1009700</v>
      </c>
      <c r="Q54" s="31"/>
      <c r="R54" s="31"/>
      <c r="S54" s="32" t="s">
        <v>36</v>
      </c>
      <c r="T54" s="32"/>
      <c r="U54" s="32"/>
      <c r="V54" s="32"/>
      <c r="W54" s="33">
        <f>1009700</f>
        <v>1009700</v>
      </c>
      <c r="X54" s="33"/>
    </row>
    <row r="55" spans="1:24" s="1" customFormat="1" ht="13.5" customHeight="1">
      <c r="A55" s="29" t="s">
        <v>81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74</v>
      </c>
      <c r="M55" s="30"/>
      <c r="N55" s="30" t="s">
        <v>103</v>
      </c>
      <c r="O55" s="30"/>
      <c r="P55" s="31">
        <f>130000</f>
        <v>130000</v>
      </c>
      <c r="Q55" s="31"/>
      <c r="R55" s="31"/>
      <c r="S55" s="31">
        <f>4320</f>
        <v>4320</v>
      </c>
      <c r="T55" s="31"/>
      <c r="U55" s="31"/>
      <c r="V55" s="31"/>
      <c r="W55" s="33">
        <f>125680</f>
        <v>125680</v>
      </c>
      <c r="X55" s="33"/>
    </row>
    <row r="56" spans="1:24" s="1" customFormat="1" ht="13.5" customHeight="1">
      <c r="A56" s="29" t="s">
        <v>104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74</v>
      </c>
      <c r="M56" s="30"/>
      <c r="N56" s="30" t="s">
        <v>105</v>
      </c>
      <c r="O56" s="30"/>
      <c r="P56" s="31">
        <f>1051900</f>
        <v>1051900</v>
      </c>
      <c r="Q56" s="31"/>
      <c r="R56" s="31"/>
      <c r="S56" s="32" t="s">
        <v>36</v>
      </c>
      <c r="T56" s="32"/>
      <c r="U56" s="32"/>
      <c r="V56" s="32"/>
      <c r="W56" s="33">
        <f>1051900</f>
        <v>1051900</v>
      </c>
      <c r="X56" s="33"/>
    </row>
    <row r="57" spans="1:24" s="1" customFormat="1" ht="13.5" customHeight="1">
      <c r="A57" s="29" t="s">
        <v>83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74</v>
      </c>
      <c r="M57" s="30"/>
      <c r="N57" s="30" t="s">
        <v>106</v>
      </c>
      <c r="O57" s="30"/>
      <c r="P57" s="31">
        <f>40000</f>
        <v>40000</v>
      </c>
      <c r="Q57" s="31"/>
      <c r="R57" s="31"/>
      <c r="S57" s="32" t="s">
        <v>36</v>
      </c>
      <c r="T57" s="32"/>
      <c r="U57" s="32"/>
      <c r="V57" s="32"/>
      <c r="W57" s="33">
        <f>40000</f>
        <v>40000</v>
      </c>
      <c r="X57" s="33"/>
    </row>
    <row r="58" spans="1:24" s="1" customFormat="1" ht="13.5" customHeight="1">
      <c r="A58" s="29" t="s">
        <v>85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74</v>
      </c>
      <c r="M58" s="30"/>
      <c r="N58" s="30" t="s">
        <v>107</v>
      </c>
      <c r="O58" s="30"/>
      <c r="P58" s="31">
        <f>365000</f>
        <v>365000</v>
      </c>
      <c r="Q58" s="31"/>
      <c r="R58" s="31"/>
      <c r="S58" s="32" t="s">
        <v>36</v>
      </c>
      <c r="T58" s="32"/>
      <c r="U58" s="32"/>
      <c r="V58" s="32"/>
      <c r="W58" s="33">
        <f>365000</f>
        <v>365000</v>
      </c>
      <c r="X58" s="33"/>
    </row>
    <row r="59" spans="1:24" s="1" customFormat="1" ht="13.5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74</v>
      </c>
      <c r="M59" s="30"/>
      <c r="N59" s="30" t="s">
        <v>108</v>
      </c>
      <c r="O59" s="30"/>
      <c r="P59" s="31">
        <f>555000</f>
        <v>555000</v>
      </c>
      <c r="Q59" s="31"/>
      <c r="R59" s="31"/>
      <c r="S59" s="32" t="s">
        <v>36</v>
      </c>
      <c r="T59" s="32"/>
      <c r="U59" s="32"/>
      <c r="V59" s="32"/>
      <c r="W59" s="33">
        <f>555000</f>
        <v>555000</v>
      </c>
      <c r="X59" s="33"/>
    </row>
    <row r="60" spans="1:24" s="1" customFormat="1" ht="13.5" customHeight="1">
      <c r="A60" s="29" t="s">
        <v>89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74</v>
      </c>
      <c r="M60" s="30"/>
      <c r="N60" s="30" t="s">
        <v>109</v>
      </c>
      <c r="O60" s="30"/>
      <c r="P60" s="31">
        <f>379600</f>
        <v>379600</v>
      </c>
      <c r="Q60" s="31"/>
      <c r="R60" s="31"/>
      <c r="S60" s="31">
        <f>17910</f>
        <v>17910</v>
      </c>
      <c r="T60" s="31"/>
      <c r="U60" s="31"/>
      <c r="V60" s="31"/>
      <c r="W60" s="33">
        <f>361690</f>
        <v>361690</v>
      </c>
      <c r="X60" s="33"/>
    </row>
    <row r="61" spans="1:24" s="1" customFormat="1" ht="13.5" customHeight="1">
      <c r="A61" s="29" t="s">
        <v>91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74</v>
      </c>
      <c r="M61" s="30"/>
      <c r="N61" s="30" t="s">
        <v>110</v>
      </c>
      <c r="O61" s="30"/>
      <c r="P61" s="31">
        <f>120000</f>
        <v>120000</v>
      </c>
      <c r="Q61" s="31"/>
      <c r="R61" s="31"/>
      <c r="S61" s="32" t="s">
        <v>36</v>
      </c>
      <c r="T61" s="32"/>
      <c r="U61" s="32"/>
      <c r="V61" s="32"/>
      <c r="W61" s="33">
        <f>120000</f>
        <v>120000</v>
      </c>
      <c r="X61" s="33"/>
    </row>
    <row r="62" spans="1:24" s="1" customFormat="1" ht="13.5" customHeight="1">
      <c r="A62" s="29" t="s">
        <v>91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74</v>
      </c>
      <c r="M62" s="30"/>
      <c r="N62" s="30" t="s">
        <v>111</v>
      </c>
      <c r="O62" s="30"/>
      <c r="P62" s="31">
        <f>25000</f>
        <v>25000</v>
      </c>
      <c r="Q62" s="31"/>
      <c r="R62" s="31"/>
      <c r="S62" s="32" t="s">
        <v>36</v>
      </c>
      <c r="T62" s="32"/>
      <c r="U62" s="32"/>
      <c r="V62" s="32"/>
      <c r="W62" s="33">
        <f>25000</f>
        <v>25000</v>
      </c>
      <c r="X62" s="33"/>
    </row>
    <row r="63" spans="1:24" s="1" customFormat="1" ht="13.5" customHeight="1">
      <c r="A63" s="29" t="s">
        <v>75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74</v>
      </c>
      <c r="M63" s="30"/>
      <c r="N63" s="30" t="s">
        <v>112</v>
      </c>
      <c r="O63" s="30"/>
      <c r="P63" s="31">
        <f>279000</f>
        <v>279000</v>
      </c>
      <c r="Q63" s="31"/>
      <c r="R63" s="31"/>
      <c r="S63" s="32" t="s">
        <v>36</v>
      </c>
      <c r="T63" s="32"/>
      <c r="U63" s="32"/>
      <c r="V63" s="32"/>
      <c r="W63" s="33">
        <f>279000</f>
        <v>279000</v>
      </c>
      <c r="X63" s="33"/>
    </row>
    <row r="64" spans="1:24" s="1" customFormat="1" ht="13.5" customHeight="1">
      <c r="A64" s="29" t="s">
        <v>77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74</v>
      </c>
      <c r="M64" s="30"/>
      <c r="N64" s="30" t="s">
        <v>113</v>
      </c>
      <c r="O64" s="30"/>
      <c r="P64" s="31">
        <f>84300</f>
        <v>84300</v>
      </c>
      <c r="Q64" s="31"/>
      <c r="R64" s="31"/>
      <c r="S64" s="32" t="s">
        <v>36</v>
      </c>
      <c r="T64" s="32"/>
      <c r="U64" s="32"/>
      <c r="V64" s="32"/>
      <c r="W64" s="33">
        <f>84300</f>
        <v>84300</v>
      </c>
      <c r="X64" s="33"/>
    </row>
    <row r="65" spans="1:24" s="1" customFormat="1" ht="13.5" customHeight="1">
      <c r="A65" s="29" t="s">
        <v>83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74</v>
      </c>
      <c r="M65" s="30"/>
      <c r="N65" s="30" t="s">
        <v>114</v>
      </c>
      <c r="O65" s="30"/>
      <c r="P65" s="31">
        <f>20000</f>
        <v>20000</v>
      </c>
      <c r="Q65" s="31"/>
      <c r="R65" s="31"/>
      <c r="S65" s="32" t="s">
        <v>36</v>
      </c>
      <c r="T65" s="32"/>
      <c r="U65" s="32"/>
      <c r="V65" s="32"/>
      <c r="W65" s="33">
        <f>20000</f>
        <v>20000</v>
      </c>
      <c r="X65" s="33"/>
    </row>
    <row r="66" spans="1:24" s="1" customFormat="1" ht="13.5" customHeight="1">
      <c r="A66" s="29" t="s">
        <v>89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74</v>
      </c>
      <c r="M66" s="30"/>
      <c r="N66" s="30" t="s">
        <v>115</v>
      </c>
      <c r="O66" s="30"/>
      <c r="P66" s="31">
        <f>4000</f>
        <v>4000</v>
      </c>
      <c r="Q66" s="31"/>
      <c r="R66" s="31"/>
      <c r="S66" s="32" t="s">
        <v>36</v>
      </c>
      <c r="T66" s="32"/>
      <c r="U66" s="32"/>
      <c r="V66" s="32"/>
      <c r="W66" s="33">
        <f>4000</f>
        <v>4000</v>
      </c>
      <c r="X66" s="33"/>
    </row>
    <row r="67" spans="1:24" s="1" customFormat="1" ht="13.5" customHeight="1">
      <c r="A67" s="29" t="s">
        <v>85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74</v>
      </c>
      <c r="M67" s="30"/>
      <c r="N67" s="30" t="s">
        <v>116</v>
      </c>
      <c r="O67" s="30"/>
      <c r="P67" s="31">
        <f>5000</f>
        <v>5000</v>
      </c>
      <c r="Q67" s="31"/>
      <c r="R67" s="31"/>
      <c r="S67" s="32" t="s">
        <v>36</v>
      </c>
      <c r="T67" s="32"/>
      <c r="U67" s="32"/>
      <c r="V67" s="32"/>
      <c r="W67" s="33">
        <f>5000</f>
        <v>5000</v>
      </c>
      <c r="X67" s="33"/>
    </row>
    <row r="68" spans="1:24" s="1" customFormat="1" ht="13.5" customHeight="1">
      <c r="A68" s="29" t="s">
        <v>85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74</v>
      </c>
      <c r="M68" s="30"/>
      <c r="N68" s="30" t="s">
        <v>117</v>
      </c>
      <c r="O68" s="30"/>
      <c r="P68" s="31">
        <f>1000</f>
        <v>1000</v>
      </c>
      <c r="Q68" s="31"/>
      <c r="R68" s="31"/>
      <c r="S68" s="32" t="s">
        <v>36</v>
      </c>
      <c r="T68" s="32"/>
      <c r="U68" s="32"/>
      <c r="V68" s="32"/>
      <c r="W68" s="33">
        <f>1000</f>
        <v>1000</v>
      </c>
      <c r="X68" s="33"/>
    </row>
    <row r="69" spans="1:24" s="1" customFormat="1" ht="13.5" customHeight="1">
      <c r="A69" s="29" t="s">
        <v>89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74</v>
      </c>
      <c r="M69" s="30"/>
      <c r="N69" s="30" t="s">
        <v>118</v>
      </c>
      <c r="O69" s="30"/>
      <c r="P69" s="31">
        <f>4000</f>
        <v>4000</v>
      </c>
      <c r="Q69" s="31"/>
      <c r="R69" s="31"/>
      <c r="S69" s="32" t="s">
        <v>36</v>
      </c>
      <c r="T69" s="32"/>
      <c r="U69" s="32"/>
      <c r="V69" s="32"/>
      <c r="W69" s="33">
        <f>4000</f>
        <v>4000</v>
      </c>
      <c r="X69" s="33"/>
    </row>
    <row r="70" spans="1:24" s="1" customFormat="1" ht="13.5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74</v>
      </c>
      <c r="M70" s="30"/>
      <c r="N70" s="30" t="s">
        <v>119</v>
      </c>
      <c r="O70" s="30"/>
      <c r="P70" s="31">
        <f>1000</f>
        <v>1000</v>
      </c>
      <c r="Q70" s="31"/>
      <c r="R70" s="31"/>
      <c r="S70" s="32" t="s">
        <v>36</v>
      </c>
      <c r="T70" s="32"/>
      <c r="U70" s="32"/>
      <c r="V70" s="32"/>
      <c r="W70" s="33">
        <f>1000</f>
        <v>1000</v>
      </c>
      <c r="X70" s="33"/>
    </row>
    <row r="71" spans="1:24" s="1" customFormat="1" ht="13.5" customHeight="1">
      <c r="A71" s="29" t="s">
        <v>85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74</v>
      </c>
      <c r="M71" s="30"/>
      <c r="N71" s="30" t="s">
        <v>120</v>
      </c>
      <c r="O71" s="30"/>
      <c r="P71" s="31">
        <f>5000</f>
        <v>5000</v>
      </c>
      <c r="Q71" s="31"/>
      <c r="R71" s="31"/>
      <c r="S71" s="32" t="s">
        <v>36</v>
      </c>
      <c r="T71" s="32"/>
      <c r="U71" s="32"/>
      <c r="V71" s="32"/>
      <c r="W71" s="33">
        <f>5000</f>
        <v>5000</v>
      </c>
      <c r="X71" s="33"/>
    </row>
    <row r="72" spans="1:24" s="1" customFormat="1" ht="13.5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74</v>
      </c>
      <c r="M72" s="30"/>
      <c r="N72" s="30" t="s">
        <v>121</v>
      </c>
      <c r="O72" s="30"/>
      <c r="P72" s="31">
        <f>2016500</f>
        <v>2016500</v>
      </c>
      <c r="Q72" s="31"/>
      <c r="R72" s="31"/>
      <c r="S72" s="32" t="s">
        <v>36</v>
      </c>
      <c r="T72" s="32"/>
      <c r="U72" s="32"/>
      <c r="V72" s="32"/>
      <c r="W72" s="33">
        <f>2016500</f>
        <v>2016500</v>
      </c>
      <c r="X72" s="33"/>
    </row>
    <row r="73" spans="1:24" s="1" customFormat="1" ht="13.5" customHeight="1">
      <c r="A73" s="29" t="s">
        <v>85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74</v>
      </c>
      <c r="M73" s="30"/>
      <c r="N73" s="30" t="s">
        <v>122</v>
      </c>
      <c r="O73" s="30"/>
      <c r="P73" s="31">
        <f>3000</f>
        <v>3000</v>
      </c>
      <c r="Q73" s="31"/>
      <c r="R73" s="31"/>
      <c r="S73" s="32" t="s">
        <v>36</v>
      </c>
      <c r="T73" s="32"/>
      <c r="U73" s="32"/>
      <c r="V73" s="32"/>
      <c r="W73" s="33">
        <f>3000</f>
        <v>3000</v>
      </c>
      <c r="X73" s="33"/>
    </row>
    <row r="74" spans="1:24" s="1" customFormat="1" ht="13.5" customHeight="1">
      <c r="A74" s="29" t="s">
        <v>85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74</v>
      </c>
      <c r="M74" s="30"/>
      <c r="N74" s="30" t="s">
        <v>123</v>
      </c>
      <c r="O74" s="30"/>
      <c r="P74" s="31">
        <f>4000</f>
        <v>4000</v>
      </c>
      <c r="Q74" s="31"/>
      <c r="R74" s="31"/>
      <c r="S74" s="32" t="s">
        <v>36</v>
      </c>
      <c r="T74" s="32"/>
      <c r="U74" s="32"/>
      <c r="V74" s="32"/>
      <c r="W74" s="33">
        <f>4000</f>
        <v>4000</v>
      </c>
      <c r="X74" s="33"/>
    </row>
    <row r="75" spans="1:24" s="1" customFormat="1" ht="13.5" customHeight="1">
      <c r="A75" s="29" t="s">
        <v>83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74</v>
      </c>
      <c r="M75" s="30"/>
      <c r="N75" s="30" t="s">
        <v>124</v>
      </c>
      <c r="O75" s="30"/>
      <c r="P75" s="31">
        <f>43000</f>
        <v>43000</v>
      </c>
      <c r="Q75" s="31"/>
      <c r="R75" s="31"/>
      <c r="S75" s="32" t="s">
        <v>36</v>
      </c>
      <c r="T75" s="32"/>
      <c r="U75" s="32"/>
      <c r="V75" s="32"/>
      <c r="W75" s="33">
        <f>43000</f>
        <v>43000</v>
      </c>
      <c r="X75" s="33"/>
    </row>
    <row r="76" spans="1:24" s="1" customFormat="1" ht="13.5" customHeight="1">
      <c r="A76" s="29" t="s">
        <v>83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74</v>
      </c>
      <c r="M76" s="30"/>
      <c r="N76" s="30" t="s">
        <v>125</v>
      </c>
      <c r="O76" s="30"/>
      <c r="P76" s="31">
        <f>1000000</f>
        <v>1000000</v>
      </c>
      <c r="Q76" s="31"/>
      <c r="R76" s="31"/>
      <c r="S76" s="32" t="s">
        <v>36</v>
      </c>
      <c r="T76" s="32"/>
      <c r="U76" s="32"/>
      <c r="V76" s="32"/>
      <c r="W76" s="33">
        <f>1000000</f>
        <v>1000000</v>
      </c>
      <c r="X76" s="33"/>
    </row>
    <row r="77" spans="1:24" s="1" customFormat="1" ht="13.5" customHeight="1">
      <c r="A77" s="29" t="s">
        <v>83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74</v>
      </c>
      <c r="M77" s="30"/>
      <c r="N77" s="30" t="s">
        <v>126</v>
      </c>
      <c r="O77" s="30"/>
      <c r="P77" s="31">
        <f>1000000</f>
        <v>1000000</v>
      </c>
      <c r="Q77" s="31"/>
      <c r="R77" s="31"/>
      <c r="S77" s="32" t="s">
        <v>36</v>
      </c>
      <c r="T77" s="32"/>
      <c r="U77" s="32"/>
      <c r="V77" s="32"/>
      <c r="W77" s="33">
        <f>1000000</f>
        <v>1000000</v>
      </c>
      <c r="X77" s="33"/>
    </row>
    <row r="78" spans="1:24" s="1" customFormat="1" ht="13.5" customHeight="1">
      <c r="A78" s="29" t="s">
        <v>89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74</v>
      </c>
      <c r="M78" s="30"/>
      <c r="N78" s="30" t="s">
        <v>127</v>
      </c>
      <c r="O78" s="30"/>
      <c r="P78" s="31">
        <f>485100</f>
        <v>485100</v>
      </c>
      <c r="Q78" s="31"/>
      <c r="R78" s="31"/>
      <c r="S78" s="32" t="s">
        <v>36</v>
      </c>
      <c r="T78" s="32"/>
      <c r="U78" s="32"/>
      <c r="V78" s="32"/>
      <c r="W78" s="33">
        <f>485100</f>
        <v>485100</v>
      </c>
      <c r="X78" s="33"/>
    </row>
    <row r="79" spans="1:24" s="1" customFormat="1" ht="13.5" customHeight="1">
      <c r="A79" s="29" t="s">
        <v>83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74</v>
      </c>
      <c r="M79" s="30"/>
      <c r="N79" s="30" t="s">
        <v>128</v>
      </c>
      <c r="O79" s="30"/>
      <c r="P79" s="31">
        <f>1000000</f>
        <v>1000000</v>
      </c>
      <c r="Q79" s="31"/>
      <c r="R79" s="31"/>
      <c r="S79" s="32" t="s">
        <v>36</v>
      </c>
      <c r="T79" s="32"/>
      <c r="U79" s="32"/>
      <c r="V79" s="32"/>
      <c r="W79" s="33">
        <f>1000000</f>
        <v>1000000</v>
      </c>
      <c r="X79" s="33"/>
    </row>
    <row r="80" spans="1:24" s="1" customFormat="1" ht="13.5" customHeight="1">
      <c r="A80" s="29" t="s">
        <v>89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74</v>
      </c>
      <c r="M80" s="30"/>
      <c r="N80" s="30" t="s">
        <v>129</v>
      </c>
      <c r="O80" s="30"/>
      <c r="P80" s="31">
        <f>2000</f>
        <v>2000</v>
      </c>
      <c r="Q80" s="31"/>
      <c r="R80" s="31"/>
      <c r="S80" s="32" t="s">
        <v>36</v>
      </c>
      <c r="T80" s="32"/>
      <c r="U80" s="32"/>
      <c r="V80" s="32"/>
      <c r="W80" s="33">
        <f>2000</f>
        <v>2000</v>
      </c>
      <c r="X80" s="33"/>
    </row>
    <row r="81" spans="1:24" s="1" customFormat="1" ht="13.5" customHeight="1">
      <c r="A81" s="29" t="s">
        <v>85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74</v>
      </c>
      <c r="M81" s="30"/>
      <c r="N81" s="30" t="s">
        <v>130</v>
      </c>
      <c r="O81" s="30"/>
      <c r="P81" s="31">
        <f>200000</f>
        <v>200000</v>
      </c>
      <c r="Q81" s="31"/>
      <c r="R81" s="31"/>
      <c r="S81" s="32" t="s">
        <v>36</v>
      </c>
      <c r="T81" s="32"/>
      <c r="U81" s="32"/>
      <c r="V81" s="32"/>
      <c r="W81" s="33">
        <f>200000</f>
        <v>200000</v>
      </c>
      <c r="X81" s="33"/>
    </row>
    <row r="82" spans="1:24" s="1" customFormat="1" ht="13.5" customHeight="1">
      <c r="A82" s="29" t="s">
        <v>89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74</v>
      </c>
      <c r="M82" s="30"/>
      <c r="N82" s="30" t="s">
        <v>131</v>
      </c>
      <c r="O82" s="30"/>
      <c r="P82" s="31">
        <f>10000</f>
        <v>10000</v>
      </c>
      <c r="Q82" s="31"/>
      <c r="R82" s="31"/>
      <c r="S82" s="32" t="s">
        <v>36</v>
      </c>
      <c r="T82" s="32"/>
      <c r="U82" s="32"/>
      <c r="V82" s="32"/>
      <c r="W82" s="33">
        <f>10000</f>
        <v>10000</v>
      </c>
      <c r="X82" s="33"/>
    </row>
    <row r="83" spans="1:24" s="1" customFormat="1" ht="13.5" customHeight="1">
      <c r="A83" s="29" t="s">
        <v>83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74</v>
      </c>
      <c r="M83" s="30"/>
      <c r="N83" s="30" t="s">
        <v>132</v>
      </c>
      <c r="O83" s="30"/>
      <c r="P83" s="31">
        <f>250000</f>
        <v>250000</v>
      </c>
      <c r="Q83" s="31"/>
      <c r="R83" s="31"/>
      <c r="S83" s="32" t="s">
        <v>36</v>
      </c>
      <c r="T83" s="32"/>
      <c r="U83" s="32"/>
      <c r="V83" s="32"/>
      <c r="W83" s="33">
        <f>250000</f>
        <v>250000</v>
      </c>
      <c r="X83" s="33"/>
    </row>
    <row r="84" spans="1:24" s="1" customFormat="1" ht="13.5" customHeight="1">
      <c r="A84" s="29" t="s">
        <v>87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74</v>
      </c>
      <c r="M84" s="30"/>
      <c r="N84" s="30" t="s">
        <v>133</v>
      </c>
      <c r="O84" s="30"/>
      <c r="P84" s="31">
        <f>1000000</f>
        <v>1000000</v>
      </c>
      <c r="Q84" s="31"/>
      <c r="R84" s="31"/>
      <c r="S84" s="32" t="s">
        <v>36</v>
      </c>
      <c r="T84" s="32"/>
      <c r="U84" s="32"/>
      <c r="V84" s="32"/>
      <c r="W84" s="33">
        <f>1000000</f>
        <v>1000000</v>
      </c>
      <c r="X84" s="33"/>
    </row>
    <row r="85" spans="1:24" s="1" customFormat="1" ht="13.5" customHeight="1">
      <c r="A85" s="29" t="s">
        <v>83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74</v>
      </c>
      <c r="M85" s="30"/>
      <c r="N85" s="30" t="s">
        <v>134</v>
      </c>
      <c r="O85" s="30"/>
      <c r="P85" s="31">
        <f>500000</f>
        <v>500000</v>
      </c>
      <c r="Q85" s="31"/>
      <c r="R85" s="31"/>
      <c r="S85" s="32" t="s">
        <v>36</v>
      </c>
      <c r="T85" s="32"/>
      <c r="U85" s="32"/>
      <c r="V85" s="32"/>
      <c r="W85" s="33">
        <f>500000</f>
        <v>500000</v>
      </c>
      <c r="X85" s="33"/>
    </row>
    <row r="86" spans="1:24" s="1" customFormat="1" ht="13.5" customHeight="1">
      <c r="A86" s="29" t="s">
        <v>104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74</v>
      </c>
      <c r="M86" s="30"/>
      <c r="N86" s="30" t="s">
        <v>135</v>
      </c>
      <c r="O86" s="30"/>
      <c r="P86" s="31">
        <f>1050000</f>
        <v>1050000</v>
      </c>
      <c r="Q86" s="31"/>
      <c r="R86" s="31"/>
      <c r="S86" s="32" t="s">
        <v>36</v>
      </c>
      <c r="T86" s="32"/>
      <c r="U86" s="32"/>
      <c r="V86" s="32"/>
      <c r="W86" s="33">
        <f>1050000</f>
        <v>1050000</v>
      </c>
      <c r="X86" s="33"/>
    </row>
    <row r="87" spans="1:24" s="1" customFormat="1" ht="13.5" customHeight="1">
      <c r="A87" s="29" t="s">
        <v>83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74</v>
      </c>
      <c r="M87" s="30"/>
      <c r="N87" s="30" t="s">
        <v>136</v>
      </c>
      <c r="O87" s="30"/>
      <c r="P87" s="31">
        <f>400000</f>
        <v>400000</v>
      </c>
      <c r="Q87" s="31"/>
      <c r="R87" s="31"/>
      <c r="S87" s="32" t="s">
        <v>36</v>
      </c>
      <c r="T87" s="32"/>
      <c r="U87" s="32"/>
      <c r="V87" s="32"/>
      <c r="W87" s="33">
        <f>400000</f>
        <v>400000</v>
      </c>
      <c r="X87" s="33"/>
    </row>
    <row r="88" spans="1:24" s="1" customFormat="1" ht="13.5" customHeight="1">
      <c r="A88" s="29" t="s">
        <v>89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74</v>
      </c>
      <c r="M88" s="30"/>
      <c r="N88" s="30" t="s">
        <v>137</v>
      </c>
      <c r="O88" s="30"/>
      <c r="P88" s="31">
        <f>50000</f>
        <v>50000</v>
      </c>
      <c r="Q88" s="31"/>
      <c r="R88" s="31"/>
      <c r="S88" s="32" t="s">
        <v>36</v>
      </c>
      <c r="T88" s="32"/>
      <c r="U88" s="32"/>
      <c r="V88" s="32"/>
      <c r="W88" s="33">
        <f>50000</f>
        <v>50000</v>
      </c>
      <c r="X88" s="33"/>
    </row>
    <row r="89" spans="1:24" s="1" customFormat="1" ht="13.5" customHeight="1">
      <c r="A89" s="29" t="s">
        <v>83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74</v>
      </c>
      <c r="M89" s="30"/>
      <c r="N89" s="30" t="s">
        <v>138</v>
      </c>
      <c r="O89" s="30"/>
      <c r="P89" s="31">
        <f>400000</f>
        <v>400000</v>
      </c>
      <c r="Q89" s="31"/>
      <c r="R89" s="31"/>
      <c r="S89" s="32" t="s">
        <v>36</v>
      </c>
      <c r="T89" s="32"/>
      <c r="U89" s="32"/>
      <c r="V89" s="32"/>
      <c r="W89" s="33">
        <f>400000</f>
        <v>400000</v>
      </c>
      <c r="X89" s="33"/>
    </row>
    <row r="90" spans="1:24" s="1" customFormat="1" ht="13.5" customHeight="1">
      <c r="A90" s="29" t="s">
        <v>89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74</v>
      </c>
      <c r="M90" s="30"/>
      <c r="N90" s="30" t="s">
        <v>139</v>
      </c>
      <c r="O90" s="30"/>
      <c r="P90" s="31">
        <f>100000</f>
        <v>100000</v>
      </c>
      <c r="Q90" s="31"/>
      <c r="R90" s="31"/>
      <c r="S90" s="32" t="s">
        <v>36</v>
      </c>
      <c r="T90" s="32"/>
      <c r="U90" s="32"/>
      <c r="V90" s="32"/>
      <c r="W90" s="33">
        <f>100000</f>
        <v>100000</v>
      </c>
      <c r="X90" s="33"/>
    </row>
    <row r="91" spans="1:24" s="1" customFormat="1" ht="13.5" customHeight="1">
      <c r="A91" s="29" t="s">
        <v>83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74</v>
      </c>
      <c r="M91" s="30"/>
      <c r="N91" s="30" t="s">
        <v>140</v>
      </c>
      <c r="O91" s="30"/>
      <c r="P91" s="31">
        <f>1415000</f>
        <v>1415000</v>
      </c>
      <c r="Q91" s="31"/>
      <c r="R91" s="31"/>
      <c r="S91" s="32" t="s">
        <v>36</v>
      </c>
      <c r="T91" s="32"/>
      <c r="U91" s="32"/>
      <c r="V91" s="32"/>
      <c r="W91" s="33">
        <f>1415000</f>
        <v>1415000</v>
      </c>
      <c r="X91" s="33"/>
    </row>
    <row r="92" spans="1:24" s="1" customFormat="1" ht="13.5" customHeight="1">
      <c r="A92" s="29" t="s">
        <v>85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74</v>
      </c>
      <c r="M92" s="30"/>
      <c r="N92" s="30" t="s">
        <v>141</v>
      </c>
      <c r="O92" s="30"/>
      <c r="P92" s="31">
        <f>100000</f>
        <v>100000</v>
      </c>
      <c r="Q92" s="31"/>
      <c r="R92" s="31"/>
      <c r="S92" s="32" t="s">
        <v>36</v>
      </c>
      <c r="T92" s="32"/>
      <c r="U92" s="32"/>
      <c r="V92" s="32"/>
      <c r="W92" s="33">
        <f>100000</f>
        <v>100000</v>
      </c>
      <c r="X92" s="33"/>
    </row>
    <row r="93" spans="1:24" s="1" customFormat="1" ht="13.5" customHeight="1">
      <c r="A93" s="29" t="s">
        <v>87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74</v>
      </c>
      <c r="M93" s="30"/>
      <c r="N93" s="30" t="s">
        <v>142</v>
      </c>
      <c r="O93" s="30"/>
      <c r="P93" s="31">
        <f>30000</f>
        <v>30000</v>
      </c>
      <c r="Q93" s="31"/>
      <c r="R93" s="31"/>
      <c r="S93" s="32" t="s">
        <v>36</v>
      </c>
      <c r="T93" s="32"/>
      <c r="U93" s="32"/>
      <c r="V93" s="32"/>
      <c r="W93" s="33">
        <f>30000</f>
        <v>30000</v>
      </c>
      <c r="X93" s="33"/>
    </row>
    <row r="94" spans="1:24" s="1" customFormat="1" ht="13.5" customHeight="1">
      <c r="A94" s="29" t="s">
        <v>89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74</v>
      </c>
      <c r="M94" s="30"/>
      <c r="N94" s="30" t="s">
        <v>143</v>
      </c>
      <c r="O94" s="30"/>
      <c r="P94" s="31">
        <f>100000</f>
        <v>100000</v>
      </c>
      <c r="Q94" s="31"/>
      <c r="R94" s="31"/>
      <c r="S94" s="32" t="s">
        <v>36</v>
      </c>
      <c r="T94" s="32"/>
      <c r="U94" s="32"/>
      <c r="V94" s="32"/>
      <c r="W94" s="33">
        <f>100000</f>
        <v>100000</v>
      </c>
      <c r="X94" s="33"/>
    </row>
    <row r="95" spans="1:24" s="1" customFormat="1" ht="13.5" customHeight="1">
      <c r="A95" s="29" t="s">
        <v>83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74</v>
      </c>
      <c r="M95" s="30"/>
      <c r="N95" s="30" t="s">
        <v>144</v>
      </c>
      <c r="O95" s="30"/>
      <c r="P95" s="31">
        <f>100000</f>
        <v>100000</v>
      </c>
      <c r="Q95" s="31"/>
      <c r="R95" s="31"/>
      <c r="S95" s="32" t="s">
        <v>36</v>
      </c>
      <c r="T95" s="32"/>
      <c r="U95" s="32"/>
      <c r="V95" s="32"/>
      <c r="W95" s="33">
        <f>100000</f>
        <v>100000</v>
      </c>
      <c r="X95" s="33"/>
    </row>
    <row r="96" spans="1:24" s="1" customFormat="1" ht="13.5" customHeight="1">
      <c r="A96" s="29" t="s">
        <v>85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74</v>
      </c>
      <c r="M96" s="30"/>
      <c r="N96" s="30" t="s">
        <v>145</v>
      </c>
      <c r="O96" s="30"/>
      <c r="P96" s="31">
        <f>26000</f>
        <v>26000</v>
      </c>
      <c r="Q96" s="31"/>
      <c r="R96" s="31"/>
      <c r="S96" s="32" t="s">
        <v>36</v>
      </c>
      <c r="T96" s="32"/>
      <c r="U96" s="32"/>
      <c r="V96" s="32"/>
      <c r="W96" s="33">
        <f>26000</f>
        <v>26000</v>
      </c>
      <c r="X96" s="33"/>
    </row>
    <row r="97" spans="1:24" s="1" customFormat="1" ht="13.5" customHeight="1">
      <c r="A97" s="29" t="s">
        <v>85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74</v>
      </c>
      <c r="M97" s="30"/>
      <c r="N97" s="30" t="s">
        <v>146</v>
      </c>
      <c r="O97" s="30"/>
      <c r="P97" s="31">
        <f>44000</f>
        <v>44000</v>
      </c>
      <c r="Q97" s="31"/>
      <c r="R97" s="31"/>
      <c r="S97" s="32" t="s">
        <v>36</v>
      </c>
      <c r="T97" s="32"/>
      <c r="U97" s="32"/>
      <c r="V97" s="32"/>
      <c r="W97" s="33">
        <f>44000</f>
        <v>44000</v>
      </c>
      <c r="X97" s="33"/>
    </row>
    <row r="98" spans="1:24" s="1" customFormat="1" ht="13.5" customHeight="1">
      <c r="A98" s="29" t="s">
        <v>83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74</v>
      </c>
      <c r="M98" s="30"/>
      <c r="N98" s="30" t="s">
        <v>147</v>
      </c>
      <c r="O98" s="30"/>
      <c r="P98" s="31">
        <f>100000</f>
        <v>100000</v>
      </c>
      <c r="Q98" s="31"/>
      <c r="R98" s="31"/>
      <c r="S98" s="32" t="s">
        <v>36</v>
      </c>
      <c r="T98" s="32"/>
      <c r="U98" s="32"/>
      <c r="V98" s="32"/>
      <c r="W98" s="33">
        <f>100000</f>
        <v>100000</v>
      </c>
      <c r="X98" s="33"/>
    </row>
    <row r="99" spans="1:24" s="1" customFormat="1" ht="13.5" customHeight="1">
      <c r="A99" s="29" t="s">
        <v>148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74</v>
      </c>
      <c r="M99" s="30"/>
      <c r="N99" s="30" t="s">
        <v>149</v>
      </c>
      <c r="O99" s="30"/>
      <c r="P99" s="31">
        <f>10000</f>
        <v>10000</v>
      </c>
      <c r="Q99" s="31"/>
      <c r="R99" s="31"/>
      <c r="S99" s="32" t="s">
        <v>36</v>
      </c>
      <c r="T99" s="32"/>
      <c r="U99" s="32"/>
      <c r="V99" s="32"/>
      <c r="W99" s="33">
        <f>10000</f>
        <v>10000</v>
      </c>
      <c r="X99" s="33"/>
    </row>
    <row r="100" spans="1:24" s="1" customFormat="1" ht="13.5" customHeight="1">
      <c r="A100" s="29" t="s">
        <v>148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74</v>
      </c>
      <c r="M100" s="30"/>
      <c r="N100" s="30" t="s">
        <v>150</v>
      </c>
      <c r="O100" s="30"/>
      <c r="P100" s="31">
        <f>100000</f>
        <v>100000</v>
      </c>
      <c r="Q100" s="31"/>
      <c r="R100" s="31"/>
      <c r="S100" s="32" t="s">
        <v>36</v>
      </c>
      <c r="T100" s="32"/>
      <c r="U100" s="32"/>
      <c r="V100" s="32"/>
      <c r="W100" s="33">
        <f>100000</f>
        <v>100000</v>
      </c>
      <c r="X100" s="33"/>
    </row>
    <row r="101" spans="1:24" s="1" customFormat="1" ht="13.5" customHeight="1">
      <c r="A101" s="29" t="s">
        <v>148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74</v>
      </c>
      <c r="M101" s="30"/>
      <c r="N101" s="30" t="s">
        <v>151</v>
      </c>
      <c r="O101" s="30"/>
      <c r="P101" s="31">
        <f>93800</f>
        <v>93800</v>
      </c>
      <c r="Q101" s="31"/>
      <c r="R101" s="31"/>
      <c r="S101" s="32" t="s">
        <v>36</v>
      </c>
      <c r="T101" s="32"/>
      <c r="U101" s="32"/>
      <c r="V101" s="32"/>
      <c r="W101" s="33">
        <f>93800</f>
        <v>93800</v>
      </c>
      <c r="X101" s="33"/>
    </row>
    <row r="102" spans="1:24" s="1" customFormat="1" ht="13.5" customHeight="1">
      <c r="A102" s="29" t="s">
        <v>148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74</v>
      </c>
      <c r="M102" s="30"/>
      <c r="N102" s="30" t="s">
        <v>152</v>
      </c>
      <c r="O102" s="30"/>
      <c r="P102" s="31">
        <f>5711000</f>
        <v>5711000</v>
      </c>
      <c r="Q102" s="31"/>
      <c r="R102" s="31"/>
      <c r="S102" s="32" t="s">
        <v>36</v>
      </c>
      <c r="T102" s="32"/>
      <c r="U102" s="32"/>
      <c r="V102" s="32"/>
      <c r="W102" s="33">
        <f>5711000</f>
        <v>5711000</v>
      </c>
      <c r="X102" s="33"/>
    </row>
    <row r="103" spans="1:24" s="1" customFormat="1" ht="13.5" customHeight="1">
      <c r="A103" s="29" t="s">
        <v>148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74</v>
      </c>
      <c r="M103" s="30"/>
      <c r="N103" s="30" t="s">
        <v>153</v>
      </c>
      <c r="O103" s="30"/>
      <c r="P103" s="31">
        <f>30000</f>
        <v>30000</v>
      </c>
      <c r="Q103" s="31"/>
      <c r="R103" s="31"/>
      <c r="S103" s="32" t="s">
        <v>36</v>
      </c>
      <c r="T103" s="32"/>
      <c r="U103" s="32"/>
      <c r="V103" s="32"/>
      <c r="W103" s="33">
        <f>30000</f>
        <v>30000</v>
      </c>
      <c r="X103" s="33"/>
    </row>
    <row r="104" spans="1:24" s="1" customFormat="1" ht="13.5" customHeight="1">
      <c r="A104" s="29" t="s">
        <v>85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74</v>
      </c>
      <c r="M104" s="30"/>
      <c r="N104" s="30" t="s">
        <v>154</v>
      </c>
      <c r="O104" s="30"/>
      <c r="P104" s="31">
        <f aca="true" t="shared" si="0" ref="P104:P109">100000</f>
        <v>100000</v>
      </c>
      <c r="Q104" s="31"/>
      <c r="R104" s="31"/>
      <c r="S104" s="32" t="s">
        <v>36</v>
      </c>
      <c r="T104" s="32"/>
      <c r="U104" s="32"/>
      <c r="V104" s="32"/>
      <c r="W104" s="33">
        <f aca="true" t="shared" si="1" ref="W104:W109">100000</f>
        <v>100000</v>
      </c>
      <c r="X104" s="33"/>
    </row>
    <row r="105" spans="1:24" s="1" customFormat="1" ht="13.5" customHeight="1">
      <c r="A105" s="29" t="s">
        <v>89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74</v>
      </c>
      <c r="M105" s="30"/>
      <c r="N105" s="30" t="s">
        <v>155</v>
      </c>
      <c r="O105" s="30"/>
      <c r="P105" s="31">
        <f t="shared" si="0"/>
        <v>100000</v>
      </c>
      <c r="Q105" s="31"/>
      <c r="R105" s="31"/>
      <c r="S105" s="32" t="s">
        <v>36</v>
      </c>
      <c r="T105" s="32"/>
      <c r="U105" s="32"/>
      <c r="V105" s="32"/>
      <c r="W105" s="33">
        <f t="shared" si="1"/>
        <v>100000</v>
      </c>
      <c r="X105" s="33"/>
    </row>
    <row r="106" spans="1:24" s="1" customFormat="1" ht="13.5" customHeight="1">
      <c r="A106" s="29" t="s">
        <v>85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74</v>
      </c>
      <c r="M106" s="30"/>
      <c r="N106" s="30" t="s">
        <v>156</v>
      </c>
      <c r="O106" s="30"/>
      <c r="P106" s="31">
        <f t="shared" si="0"/>
        <v>100000</v>
      </c>
      <c r="Q106" s="31"/>
      <c r="R106" s="31"/>
      <c r="S106" s="32" t="s">
        <v>36</v>
      </c>
      <c r="T106" s="32"/>
      <c r="U106" s="32"/>
      <c r="V106" s="32"/>
      <c r="W106" s="33">
        <f t="shared" si="1"/>
        <v>100000</v>
      </c>
      <c r="X106" s="33"/>
    </row>
    <row r="107" spans="1:24" s="1" customFormat="1" ht="13.5" customHeight="1">
      <c r="A107" s="29" t="s">
        <v>89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74</v>
      </c>
      <c r="M107" s="30"/>
      <c r="N107" s="30" t="s">
        <v>157</v>
      </c>
      <c r="O107" s="30"/>
      <c r="P107" s="31">
        <f t="shared" si="0"/>
        <v>100000</v>
      </c>
      <c r="Q107" s="31"/>
      <c r="R107" s="31"/>
      <c r="S107" s="32" t="s">
        <v>36</v>
      </c>
      <c r="T107" s="32"/>
      <c r="U107" s="32"/>
      <c r="V107" s="32"/>
      <c r="W107" s="33">
        <f t="shared" si="1"/>
        <v>100000</v>
      </c>
      <c r="X107" s="33"/>
    </row>
    <row r="108" spans="1:24" s="1" customFormat="1" ht="13.5" customHeight="1">
      <c r="A108" s="29" t="s">
        <v>89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74</v>
      </c>
      <c r="M108" s="30"/>
      <c r="N108" s="30" t="s">
        <v>158</v>
      </c>
      <c r="O108" s="30"/>
      <c r="P108" s="31">
        <f t="shared" si="0"/>
        <v>100000</v>
      </c>
      <c r="Q108" s="31"/>
      <c r="R108" s="31"/>
      <c r="S108" s="32" t="s">
        <v>36</v>
      </c>
      <c r="T108" s="32"/>
      <c r="U108" s="32"/>
      <c r="V108" s="32"/>
      <c r="W108" s="33">
        <f t="shared" si="1"/>
        <v>100000</v>
      </c>
      <c r="X108" s="33"/>
    </row>
    <row r="109" spans="1:24" s="1" customFormat="1" ht="13.5" customHeight="1">
      <c r="A109" s="29" t="s">
        <v>89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74</v>
      </c>
      <c r="M109" s="30"/>
      <c r="N109" s="30" t="s">
        <v>159</v>
      </c>
      <c r="O109" s="30"/>
      <c r="P109" s="31">
        <f t="shared" si="0"/>
        <v>100000</v>
      </c>
      <c r="Q109" s="31"/>
      <c r="R109" s="31"/>
      <c r="S109" s="32" t="s">
        <v>36</v>
      </c>
      <c r="T109" s="32"/>
      <c r="U109" s="32"/>
      <c r="V109" s="32"/>
      <c r="W109" s="33">
        <f t="shared" si="1"/>
        <v>100000</v>
      </c>
      <c r="X109" s="33"/>
    </row>
    <row r="110" spans="1:24" s="1" customFormat="1" ht="24" customHeight="1">
      <c r="A110" s="29" t="s">
        <v>160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74</v>
      </c>
      <c r="M110" s="30"/>
      <c r="N110" s="30" t="s">
        <v>161</v>
      </c>
      <c r="O110" s="30"/>
      <c r="P110" s="31">
        <f>108000</f>
        <v>108000</v>
      </c>
      <c r="Q110" s="31"/>
      <c r="R110" s="31"/>
      <c r="S110" s="32" t="s">
        <v>36</v>
      </c>
      <c r="T110" s="32"/>
      <c r="U110" s="32"/>
      <c r="V110" s="32"/>
      <c r="W110" s="33">
        <f>108000</f>
        <v>108000</v>
      </c>
      <c r="X110" s="33"/>
    </row>
    <row r="111" spans="1:24" s="1" customFormat="1" ht="13.5" customHeight="1">
      <c r="A111" s="29" t="s">
        <v>148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74</v>
      </c>
      <c r="M111" s="30"/>
      <c r="N111" s="30" t="s">
        <v>162</v>
      </c>
      <c r="O111" s="30"/>
      <c r="P111" s="31">
        <f>1172500</f>
        <v>1172500</v>
      </c>
      <c r="Q111" s="31"/>
      <c r="R111" s="31"/>
      <c r="S111" s="31">
        <f>2000</f>
        <v>2000</v>
      </c>
      <c r="T111" s="31"/>
      <c r="U111" s="31"/>
      <c r="V111" s="31"/>
      <c r="W111" s="33">
        <f>1170500</f>
        <v>1170500</v>
      </c>
      <c r="X111" s="33"/>
    </row>
    <row r="112" spans="1:24" s="1" customFormat="1" ht="13.5" customHeight="1">
      <c r="A112" s="29" t="s">
        <v>85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74</v>
      </c>
      <c r="M112" s="30"/>
      <c r="N112" s="30" t="s">
        <v>163</v>
      </c>
      <c r="O112" s="30"/>
      <c r="P112" s="31">
        <f>150000</f>
        <v>150000</v>
      </c>
      <c r="Q112" s="31"/>
      <c r="R112" s="31"/>
      <c r="S112" s="32" t="s">
        <v>36</v>
      </c>
      <c r="T112" s="32"/>
      <c r="U112" s="32"/>
      <c r="V112" s="32"/>
      <c r="W112" s="33">
        <f>150000</f>
        <v>150000</v>
      </c>
      <c r="X112" s="33"/>
    </row>
    <row r="113" spans="1:24" s="1" customFormat="1" ht="13.5" customHeight="1">
      <c r="A113" s="29" t="s">
        <v>89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74</v>
      </c>
      <c r="M113" s="30"/>
      <c r="N113" s="30" t="s">
        <v>164</v>
      </c>
      <c r="O113" s="30"/>
      <c r="P113" s="31">
        <f>150000</f>
        <v>150000</v>
      </c>
      <c r="Q113" s="31"/>
      <c r="R113" s="31"/>
      <c r="S113" s="32" t="s">
        <v>36</v>
      </c>
      <c r="T113" s="32"/>
      <c r="U113" s="32"/>
      <c r="V113" s="32"/>
      <c r="W113" s="33">
        <f>150000</f>
        <v>150000</v>
      </c>
      <c r="X113" s="33"/>
    </row>
    <row r="114" spans="1:24" s="1" customFormat="1" ht="15" customHeight="1">
      <c r="A114" s="34" t="s">
        <v>165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5" t="s">
        <v>166</v>
      </c>
      <c r="M114" s="35"/>
      <c r="N114" s="35" t="s">
        <v>33</v>
      </c>
      <c r="O114" s="35"/>
      <c r="P114" s="36">
        <f>0</f>
        <v>0</v>
      </c>
      <c r="Q114" s="36"/>
      <c r="R114" s="36"/>
      <c r="S114" s="36">
        <f>1256284.53</f>
        <v>1256284.53</v>
      </c>
      <c r="T114" s="36"/>
      <c r="U114" s="36"/>
      <c r="V114" s="36"/>
      <c r="W114" s="37" t="s">
        <v>33</v>
      </c>
      <c r="X114" s="37"/>
    </row>
    <row r="115" spans="1:24" s="1" customFormat="1" ht="13.5" customHeight="1">
      <c r="A115" s="7" t="s">
        <v>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s="1" customFormat="1" ht="13.5" customHeight="1">
      <c r="A116" s="12" t="s">
        <v>167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s="1" customFormat="1" ht="45.75" customHeight="1">
      <c r="A117" s="13" t="s">
        <v>19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 t="s">
        <v>20</v>
      </c>
      <c r="M117" s="13"/>
      <c r="N117" s="13" t="s">
        <v>168</v>
      </c>
      <c r="O117" s="13"/>
      <c r="P117" s="14" t="s">
        <v>22</v>
      </c>
      <c r="Q117" s="14"/>
      <c r="R117" s="14"/>
      <c r="S117" s="14" t="s">
        <v>23</v>
      </c>
      <c r="T117" s="14"/>
      <c r="U117" s="14"/>
      <c r="V117" s="14"/>
      <c r="W117" s="15" t="s">
        <v>24</v>
      </c>
      <c r="X117" s="15"/>
    </row>
    <row r="118" spans="1:24" s="1" customFormat="1" ht="12.75" customHeight="1">
      <c r="A118" s="16" t="s">
        <v>25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 t="s">
        <v>26</v>
      </c>
      <c r="M118" s="16"/>
      <c r="N118" s="16" t="s">
        <v>27</v>
      </c>
      <c r="O118" s="16"/>
      <c r="P118" s="17" t="s">
        <v>28</v>
      </c>
      <c r="Q118" s="17"/>
      <c r="R118" s="17"/>
      <c r="S118" s="17" t="s">
        <v>29</v>
      </c>
      <c r="T118" s="17"/>
      <c r="U118" s="17"/>
      <c r="V118" s="17"/>
      <c r="W118" s="18" t="s">
        <v>30</v>
      </c>
      <c r="X118" s="18"/>
    </row>
    <row r="119" spans="1:24" s="1" customFormat="1" ht="13.5" customHeight="1">
      <c r="A119" s="19" t="s">
        <v>169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0" t="s">
        <v>170</v>
      </c>
      <c r="M119" s="20"/>
      <c r="N119" s="20" t="s">
        <v>33</v>
      </c>
      <c r="O119" s="20"/>
      <c r="P119" s="38">
        <f>0</f>
        <v>0</v>
      </c>
      <c r="Q119" s="38"/>
      <c r="R119" s="38"/>
      <c r="S119" s="21">
        <f>-1256284.53</f>
        <v>-1256284.53</v>
      </c>
      <c r="T119" s="21"/>
      <c r="U119" s="21"/>
      <c r="V119" s="21"/>
      <c r="W119" s="39">
        <f>0</f>
        <v>0</v>
      </c>
      <c r="X119" s="39"/>
    </row>
    <row r="120" spans="1:24" s="1" customFormat="1" ht="13.5" customHeight="1">
      <c r="A120" s="40" t="s">
        <v>171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1" t="s">
        <v>7</v>
      </c>
      <c r="M120" s="41"/>
      <c r="N120" s="41" t="s">
        <v>7</v>
      </c>
      <c r="O120" s="41"/>
      <c r="P120" s="42" t="s">
        <v>7</v>
      </c>
      <c r="Q120" s="42"/>
      <c r="R120" s="42"/>
      <c r="S120" s="43" t="s">
        <v>7</v>
      </c>
      <c r="T120" s="43"/>
      <c r="U120" s="43"/>
      <c r="V120" s="43"/>
      <c r="W120" s="44" t="s">
        <v>7</v>
      </c>
      <c r="X120" s="44"/>
    </row>
    <row r="121" spans="1:24" s="1" customFormat="1" ht="13.5" customHeight="1">
      <c r="A121" s="23" t="s">
        <v>172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45" t="s">
        <v>173</v>
      </c>
      <c r="M121" s="45"/>
      <c r="N121" s="24" t="s">
        <v>33</v>
      </c>
      <c r="O121" s="24"/>
      <c r="P121" s="46" t="s">
        <v>36</v>
      </c>
      <c r="Q121" s="46"/>
      <c r="R121" s="46"/>
      <c r="S121" s="25" t="s">
        <v>36</v>
      </c>
      <c r="T121" s="25"/>
      <c r="U121" s="25"/>
      <c r="V121" s="25"/>
      <c r="W121" s="47" t="s">
        <v>36</v>
      </c>
      <c r="X121" s="47"/>
    </row>
    <row r="122" spans="1:24" s="1" customFormat="1" ht="13.5" customHeight="1">
      <c r="A122" s="29" t="s">
        <v>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173</v>
      </c>
      <c r="M122" s="30"/>
      <c r="N122" s="30" t="s">
        <v>7</v>
      </c>
      <c r="O122" s="30"/>
      <c r="P122" s="48" t="s">
        <v>36</v>
      </c>
      <c r="Q122" s="48"/>
      <c r="R122" s="48"/>
      <c r="S122" s="32" t="s">
        <v>36</v>
      </c>
      <c r="T122" s="32"/>
      <c r="U122" s="32"/>
      <c r="V122" s="32"/>
      <c r="W122" s="49" t="s">
        <v>36</v>
      </c>
      <c r="X122" s="49"/>
    </row>
    <row r="123" spans="1:24" s="1" customFormat="1" ht="0.75" customHeight="1">
      <c r="A123" s="50" t="s">
        <v>7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s="1" customFormat="1" ht="13.5" customHeight="1">
      <c r="A124" s="29" t="s">
        <v>174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41" t="s">
        <v>175</v>
      </c>
      <c r="M124" s="41"/>
      <c r="N124" s="41" t="s">
        <v>33</v>
      </c>
      <c r="O124" s="41"/>
      <c r="P124" s="42" t="s">
        <v>36</v>
      </c>
      <c r="Q124" s="42"/>
      <c r="R124" s="42"/>
      <c r="S124" s="32" t="s">
        <v>36</v>
      </c>
      <c r="T124" s="32"/>
      <c r="U124" s="32"/>
      <c r="V124" s="32"/>
      <c r="W124" s="44" t="s">
        <v>36</v>
      </c>
      <c r="X124" s="44"/>
    </row>
    <row r="125" spans="1:24" s="1" customFormat="1" ht="13.5" customHeight="1">
      <c r="A125" s="29" t="s">
        <v>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175</v>
      </c>
      <c r="M125" s="30"/>
      <c r="N125" s="30" t="s">
        <v>7</v>
      </c>
      <c r="O125" s="30"/>
      <c r="P125" s="48" t="s">
        <v>36</v>
      </c>
      <c r="Q125" s="48"/>
      <c r="R125" s="48"/>
      <c r="S125" s="32" t="s">
        <v>36</v>
      </c>
      <c r="T125" s="32"/>
      <c r="U125" s="32"/>
      <c r="V125" s="32"/>
      <c r="W125" s="49" t="s">
        <v>36</v>
      </c>
      <c r="X125" s="49"/>
    </row>
    <row r="126" spans="1:24" s="1" customFormat="1" ht="13.5" customHeight="1">
      <c r="A126" s="29" t="s">
        <v>176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177</v>
      </c>
      <c r="M126" s="30"/>
      <c r="N126" s="30" t="s">
        <v>178</v>
      </c>
      <c r="O126" s="30"/>
      <c r="P126" s="51">
        <f>0</f>
        <v>0</v>
      </c>
      <c r="Q126" s="51"/>
      <c r="R126" s="51"/>
      <c r="S126" s="31">
        <f>-1256284.53</f>
        <v>-1256284.53</v>
      </c>
      <c r="T126" s="31"/>
      <c r="U126" s="31"/>
      <c r="V126" s="31"/>
      <c r="W126" s="52">
        <f>0</f>
        <v>0</v>
      </c>
      <c r="X126" s="52"/>
    </row>
    <row r="127" spans="1:24" s="1" customFormat="1" ht="13.5" customHeight="1">
      <c r="A127" s="29" t="s">
        <v>179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180</v>
      </c>
      <c r="M127" s="30"/>
      <c r="N127" s="30" t="s">
        <v>181</v>
      </c>
      <c r="O127" s="30"/>
      <c r="P127" s="51">
        <f>-32715300</f>
        <v>-32715300</v>
      </c>
      <c r="Q127" s="51"/>
      <c r="R127" s="51"/>
      <c r="S127" s="31">
        <f>-1337952.53</f>
        <v>-1337952.53</v>
      </c>
      <c r="T127" s="31"/>
      <c r="U127" s="31"/>
      <c r="V127" s="31"/>
      <c r="W127" s="53" t="s">
        <v>33</v>
      </c>
      <c r="X127" s="53"/>
    </row>
    <row r="128" spans="1:24" s="1" customFormat="1" ht="13.5" customHeight="1">
      <c r="A128" s="29" t="s">
        <v>182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183</v>
      </c>
      <c r="M128" s="30"/>
      <c r="N128" s="30" t="s">
        <v>184</v>
      </c>
      <c r="O128" s="30"/>
      <c r="P128" s="51">
        <f>32715300</f>
        <v>32715300</v>
      </c>
      <c r="Q128" s="51"/>
      <c r="R128" s="51"/>
      <c r="S128" s="31">
        <f>81668</f>
        <v>81668</v>
      </c>
      <c r="T128" s="31"/>
      <c r="U128" s="31"/>
      <c r="V128" s="31"/>
      <c r="W128" s="53" t="s">
        <v>33</v>
      </c>
      <c r="X128" s="53"/>
    </row>
    <row r="129" spans="1:24" s="1" customFormat="1" ht="13.5" customHeight="1">
      <c r="A129" s="55" t="s">
        <v>7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1:24" s="1" customFormat="1" ht="13.5" customHeight="1">
      <c r="A130" s="7" t="s">
        <v>7</v>
      </c>
      <c r="B130" s="7"/>
      <c r="C130" s="7"/>
      <c r="D130" s="7"/>
      <c r="E130" s="7"/>
      <c r="F130" s="7"/>
      <c r="G130" s="7"/>
      <c r="H130" s="7"/>
      <c r="I130" s="54" t="s">
        <v>7</v>
      </c>
      <c r="J130" s="54"/>
      <c r="K130" s="54"/>
      <c r="L130" s="54"/>
      <c r="M130" s="54"/>
      <c r="N130" s="54" t="s">
        <v>185</v>
      </c>
      <c r="O130" s="54"/>
      <c r="P130" s="54"/>
      <c r="Q130" s="54"/>
      <c r="R130" s="7" t="s">
        <v>7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7</v>
      </c>
      <c r="B131" s="7"/>
      <c r="C131" s="7"/>
      <c r="D131" s="7"/>
      <c r="E131" s="7"/>
      <c r="F131" s="7"/>
      <c r="G131" s="7"/>
      <c r="H131" s="7"/>
      <c r="I131" s="10" t="s">
        <v>7</v>
      </c>
      <c r="J131" s="56" t="s">
        <v>186</v>
      </c>
      <c r="K131" s="56"/>
      <c r="L131" s="56"/>
      <c r="M131" s="10" t="s">
        <v>7</v>
      </c>
      <c r="N131" s="10" t="s">
        <v>7</v>
      </c>
      <c r="O131" s="56" t="s">
        <v>187</v>
      </c>
      <c r="P131" s="56"/>
      <c r="Q131" s="7" t="s">
        <v>7</v>
      </c>
      <c r="R131" s="7"/>
      <c r="S131" s="7"/>
      <c r="T131" s="7"/>
      <c r="U131" s="7"/>
      <c r="V131" s="7"/>
      <c r="W131" s="7"/>
      <c r="X131" s="7"/>
    </row>
    <row r="132" spans="1:24" s="1" customFormat="1" ht="7.5" customHeight="1">
      <c r="A132" s="7" t="s">
        <v>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7</v>
      </c>
      <c r="B133" s="7"/>
      <c r="C133" s="7"/>
      <c r="D133" s="7"/>
      <c r="E133" s="7"/>
      <c r="F133" s="7"/>
      <c r="G133" s="7"/>
      <c r="H133" s="7"/>
      <c r="I133" s="54" t="s">
        <v>7</v>
      </c>
      <c r="J133" s="54"/>
      <c r="K133" s="54"/>
      <c r="L133" s="54"/>
      <c r="M133" s="54"/>
      <c r="N133" s="54" t="s">
        <v>188</v>
      </c>
      <c r="O133" s="54"/>
      <c r="P133" s="54"/>
      <c r="Q133" s="54"/>
      <c r="R133" s="7" t="s">
        <v>7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7</v>
      </c>
      <c r="B134" s="7"/>
      <c r="C134" s="7"/>
      <c r="D134" s="7"/>
      <c r="E134" s="7"/>
      <c r="F134" s="7"/>
      <c r="G134" s="7"/>
      <c r="H134" s="7"/>
      <c r="I134" s="10" t="s">
        <v>7</v>
      </c>
      <c r="J134" s="56" t="s">
        <v>186</v>
      </c>
      <c r="K134" s="56"/>
      <c r="L134" s="56"/>
      <c r="M134" s="10" t="s">
        <v>7</v>
      </c>
      <c r="N134" s="10" t="s">
        <v>7</v>
      </c>
      <c r="O134" s="56" t="s">
        <v>187</v>
      </c>
      <c r="P134" s="56"/>
      <c r="Q134" s="7" t="s">
        <v>7</v>
      </c>
      <c r="R134" s="7"/>
      <c r="S134" s="7"/>
      <c r="T134" s="7"/>
      <c r="U134" s="7"/>
      <c r="V134" s="7"/>
      <c r="W134" s="7"/>
      <c r="X134" s="7"/>
    </row>
    <row r="135" spans="1:24" s="1" customFormat="1" ht="7.5" customHeight="1">
      <c r="A135" s="7" t="s">
        <v>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189</v>
      </c>
      <c r="B136" s="7"/>
      <c r="C136" s="54" t="s">
        <v>7</v>
      </c>
      <c r="D136" s="54"/>
      <c r="E136" s="54"/>
      <c r="F136" s="54"/>
      <c r="G136" s="54"/>
      <c r="H136" s="54"/>
      <c r="I136" s="54" t="s">
        <v>7</v>
      </c>
      <c r="J136" s="54"/>
      <c r="K136" s="54"/>
      <c r="L136" s="54"/>
      <c r="M136" s="54"/>
      <c r="N136" s="54" t="s">
        <v>190</v>
      </c>
      <c r="O136" s="54"/>
      <c r="P136" s="54"/>
      <c r="Q136" s="54"/>
      <c r="R136" s="7" t="s">
        <v>7</v>
      </c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7</v>
      </c>
      <c r="B137" s="7"/>
      <c r="C137" s="10" t="s">
        <v>7</v>
      </c>
      <c r="D137" s="56" t="s">
        <v>191</v>
      </c>
      <c r="E137" s="56"/>
      <c r="F137" s="56"/>
      <c r="G137" s="56"/>
      <c r="H137" s="10" t="s">
        <v>7</v>
      </c>
      <c r="I137" s="10" t="s">
        <v>7</v>
      </c>
      <c r="J137" s="56" t="s">
        <v>186</v>
      </c>
      <c r="K137" s="56"/>
      <c r="L137" s="56"/>
      <c r="M137" s="10" t="s">
        <v>7</v>
      </c>
      <c r="N137" s="10" t="s">
        <v>7</v>
      </c>
      <c r="O137" s="56" t="s">
        <v>187</v>
      </c>
      <c r="P137" s="56"/>
      <c r="Q137" s="7" t="s">
        <v>7</v>
      </c>
      <c r="R137" s="7"/>
      <c r="S137" s="7"/>
      <c r="T137" s="7"/>
      <c r="U137" s="7"/>
      <c r="V137" s="7"/>
      <c r="W137" s="7"/>
      <c r="X137" s="7"/>
    </row>
    <row r="138" spans="1:24" s="1" customFormat="1" ht="15.75" customHeight="1">
      <c r="A138" s="7" t="s">
        <v>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57" t="s">
        <v>194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7" t="s">
        <v>7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4" t="s">
        <v>192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</sheetData>
  <sheetProtection/>
  <mergeCells count="738">
    <mergeCell ref="A139:J139"/>
    <mergeCell ref="K139:X139"/>
    <mergeCell ref="A140:X140"/>
    <mergeCell ref="A137:B137"/>
    <mergeCell ref="D137:G137"/>
    <mergeCell ref="J137:L137"/>
    <mergeCell ref="O137:P137"/>
    <mergeCell ref="Q137:X137"/>
    <mergeCell ref="A138:X138"/>
    <mergeCell ref="A135:X135"/>
    <mergeCell ref="A136:B136"/>
    <mergeCell ref="C136:H136"/>
    <mergeCell ref="I136:M136"/>
    <mergeCell ref="N136:Q136"/>
    <mergeCell ref="R136:X136"/>
    <mergeCell ref="A132:X132"/>
    <mergeCell ref="A133:H133"/>
    <mergeCell ref="I133:M133"/>
    <mergeCell ref="N133:Q133"/>
    <mergeCell ref="R133:X133"/>
    <mergeCell ref="A134:H134"/>
    <mergeCell ref="J134:L134"/>
    <mergeCell ref="O134:P134"/>
    <mergeCell ref="Q134:X134"/>
    <mergeCell ref="A129:X129"/>
    <mergeCell ref="A130:H130"/>
    <mergeCell ref="I130:M130"/>
    <mergeCell ref="N130:Q130"/>
    <mergeCell ref="R130:X130"/>
    <mergeCell ref="A131:H131"/>
    <mergeCell ref="J131:L131"/>
    <mergeCell ref="O131:P131"/>
    <mergeCell ref="Q131:X131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3:X123"/>
    <mergeCell ref="A124:K124"/>
    <mergeCell ref="L124:M124"/>
    <mergeCell ref="N124:O124"/>
    <mergeCell ref="P124:R124"/>
    <mergeCell ref="S124:V124"/>
    <mergeCell ref="W124:X124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5:X115"/>
    <mergeCell ref="A116:X116"/>
    <mergeCell ref="A117:K117"/>
    <mergeCell ref="L117:M117"/>
    <mergeCell ref="N117:O117"/>
    <mergeCell ref="P117:R117"/>
    <mergeCell ref="S117:V117"/>
    <mergeCell ref="W117:X117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1:X31"/>
    <mergeCell ref="A32:X32"/>
    <mergeCell ref="A33:K33"/>
    <mergeCell ref="L33:M33"/>
    <mergeCell ref="N33:O33"/>
    <mergeCell ref="P33:R33"/>
    <mergeCell ref="S33:V33"/>
    <mergeCell ref="W33:X33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2015-05-26T10:59:57Z</dcterms:created>
  <dcterms:modified xsi:type="dcterms:W3CDTF">2015-05-26T10:59:57Z</dcterms:modified>
  <cp:category/>
  <cp:version/>
  <cp:contentType/>
  <cp:contentStatus/>
</cp:coreProperties>
</file>