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<sst xmlns="http://schemas.openxmlformats.org/spreadsheetml/2006/main" count="462" uniqueCount="194">
  <si>
    <t>ОТЧЕТ ОБ ИСПОЛНЕНИИ БЮДЖЕТА</t>
  </si>
  <si>
    <t>КОДЫ</t>
  </si>
  <si>
    <t xml:space="preserve">Форма по ОКУД </t>
  </si>
  <si>
    <t>0503117</t>
  </si>
  <si>
    <t>на 1 августа 2017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</si>
  <si>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</si>
  <si>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</si>
  <si>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</si>
  <si>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</si>
  <si>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</si>
  <si>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</si>
  <si>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</si>
  <si>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</si>
  <si>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</si>
  <si>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</si>
  <si>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</si>
  <si>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</si>
  <si>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</si>
  <si>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</si>
  <si>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</si>
  <si>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</si>
  <si>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</si>
  <si>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</si>
  <si>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</si>
  <si>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</si>
  <si>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</si>
  <si>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</si>
  <si>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</si>
  <si>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</si>
  <si>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</si>
  <si>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</si>
  <si>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</si>
  <si>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</si>
  <si>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</si>
  <si>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</si>
  <si>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</si>
  <si>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</si>
  <si>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</si>
  <si>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</si>
  <si>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</si>
  <si>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</si>
  <si>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</si>
  <si>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</si>
  <si>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</si>
  <si>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</si>
  <si>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</si>
  <si>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</si>
  <si>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</si>
  <si>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</si>
  <si>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</si>
  <si>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</si>
  <si>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</si>
  <si>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</si>
  <si>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</si>
  <si>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</si>
  <si>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</si>
  <si>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</si>
  <si>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</si>
  <si>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</si>
  <si>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</si>
  <si>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</si>
  <si>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</si>
  <si>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</si>
  <si>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</si>
  <si>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</si>
  <si>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</si>
  <si>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</si>
  <si>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</si>
  <si>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</si>
  <si>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</si>
  <si>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</si>
  <si>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</si>
  <si>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</si>
  <si>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</t>
  </si>
  <si>
    <t>992 20215001 10 0000 151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</si>
  <si>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</si>
  <si>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</si>
  <si>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</si>
  <si>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</si>
  <si>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</si>
  <si>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</si>
  <si>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</si>
  <si>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</si>
  <si>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</si>
  <si>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</si>
  <si>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</si>
  <si>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</si>
  <si>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</si>
  <si>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</si>
  <si>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</si>
  <si>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</si>
  <si>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</si>
  <si>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</si>
  <si>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</si>
  <si>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</si>
  <si>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</si>
  <si>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</si>
  <si>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</si>
  <si>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</si>
  <si>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</si>
  <si>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</si>
  <si>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</si>
  <si>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</si>
  <si>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</si>
  <si>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</si>
  <si>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</si>
  <si>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</si>
  <si>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</si>
  <si>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</si>
  <si>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</si>
  <si>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</si>
  <si>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</si>
  <si>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</si>
  <si>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</si>
  <si>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</si>
  <si>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992 0113 5180000590 853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</si>
  <si>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</si>
  <si>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</si>
  <si>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</si>
  <si>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</si>
  <si>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</si>
  <si>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</si>
  <si>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</si>
  <si>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</si>
  <si>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</si>
  <si>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</si>
  <si>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</si>
  <si>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992 0401 0902500780 121</t>
  </si>
  <si>
    <t>992 0401 0902500780 129</t>
  </si>
  <si>
    <t>992 0409 0410062440 244</t>
  </si>
  <si>
    <t>992 0409 04100S2440 244</t>
  </si>
  <si>
    <t>992 0409 0414000000 244</t>
  </si>
  <si>
    <t>992 0409 0414200000 244</t>
  </si>
  <si>
    <t>992 0409 0421300000 244</t>
  </si>
  <si>
    <t>992 0409 0421300000 853</t>
  </si>
  <si>
    <t>992 0409 0421400000 244</t>
  </si>
  <si>
    <t>992 0412 0501500000 244</t>
  </si>
  <si>
    <t>992 0412 0601600000 244</t>
  </si>
  <si>
    <t>992 0502 0701700000 244</t>
  </si>
  <si>
    <t>992 0502 0701800000 244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</si>
  <si>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</si>
  <si>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992 0502 0704100000 814</t>
  </si>
  <si>
    <t>992 0503 0802000000 244</t>
  </si>
  <si>
    <t>992 0503 0802100000 244</t>
  </si>
  <si>
    <t>992 0503 0802200000 244</t>
  </si>
  <si>
    <t>992 0503 0802300000 244</t>
  </si>
  <si>
    <t>992 0503 0804700000 244</t>
  </si>
  <si>
    <t>992 0503 9990060160 244</t>
  </si>
  <si>
    <t>992 0707 0902500000 244</t>
  </si>
  <si>
    <t>992 0801 1012600000 244</t>
  </si>
  <si>
    <t>992 0801 1012600000 853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</si>
  <si>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</si>
  <si>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</si>
  <si>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</si>
  <si>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10200S0120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</si>
  <si>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</si>
  <si>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</si>
  <si>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</si>
  <si>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</si>
  <si>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</si>
  <si>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</si>
  <si>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</si>
  <si>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</si>
  <si>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992 1102 1303700000 611</t>
  </si>
  <si>
    <t>992 1204 1404400000 244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</si>
  <si>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</si>
  <si>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</si>
  <si>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</si>
  <si>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</si>
  <si>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</si>
  <si>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</si>
  <si>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</si>
  <si>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</si>
  <si>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</si>
  <si>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</si>
  <si>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</si>
  <si>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</si>
  <si>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</si>
  <si>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</si>
  <si>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</si>
  <si>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</si>
  <si>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</si>
  <si>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</si>
  <si>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</si>
  <si>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</si>
  <si>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</si>
  <si>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</si>
  <si>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</si>
  <si>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</si>
  <si>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</si>
  <si>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</si>
  <si>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</si>
  <si>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18 октября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</si>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</sst>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42948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46125924.58</f>
        <v>46125924.58</v>
      </c>
      <c r="Q12" s="21"/>
      <c r="R12" s="21"/>
      <c r="S12" s="21">
        <f>28558929.64</f>
        <v>28558929.64</v>
      </c>
      <c r="T12" s="21"/>
      <c r="U12" s="21"/>
      <c r="V12" s="21"/>
      <c r="W12" s="22">
        <f>17566994.94</f>
        <v>17566994.94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1400000</f>
        <v>1400000</v>
      </c>
      <c r="Q13" s="25"/>
      <c r="R13" s="25"/>
      <c r="S13" s="25">
        <f>957735.85</f>
        <v>957735.85</v>
      </c>
      <c r="T13" s="25"/>
      <c r="U13" s="25"/>
      <c r="V13" s="25"/>
      <c r="W13" s="26">
        <f>442264.15</f>
        <v>442264.15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50000</f>
        <v>50000</v>
      </c>
      <c r="Q14" s="25"/>
      <c r="R14" s="25"/>
      <c r="S14" s="25">
        <f>10366.5</f>
        <v>10366.5</v>
      </c>
      <c r="T14" s="25"/>
      <c r="U14" s="25"/>
      <c r="V14" s="25"/>
      <c r="W14" s="26">
        <f>39633.5</f>
        <v>39633.5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2841800</f>
        <v>2841800</v>
      </c>
      <c r="Q15" s="25"/>
      <c r="R15" s="25"/>
      <c r="S15" s="25">
        <f>1625903.06</f>
        <v>1625903.06</v>
      </c>
      <c r="T15" s="25"/>
      <c r="U15" s="25"/>
      <c r="V15" s="25"/>
      <c r="W15" s="26">
        <f>1215896.94</f>
        <v>1215896.94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-188548.93</f>
        <v>-188548.93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100000</f>
        <v>100000</v>
      </c>
      <c r="Q17" s="25"/>
      <c r="R17" s="25"/>
      <c r="S17" s="27" t="s">
        <v>46</v>
      </c>
      <c r="T17" s="27"/>
      <c r="U17" s="27"/>
      <c r="V17" s="27"/>
      <c r="W17" s="26">
        <f>100000</f>
        <v>100000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12206200</f>
        <v>12206200</v>
      </c>
      <c r="Q18" s="25"/>
      <c r="R18" s="25"/>
      <c r="S18" s="25">
        <f>6577615.24</f>
        <v>6577615.24</v>
      </c>
      <c r="T18" s="25"/>
      <c r="U18" s="25"/>
      <c r="V18" s="25"/>
      <c r="W18" s="26">
        <f>5628584.76</f>
        <v>5628584.76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80000</f>
        <v>80000</v>
      </c>
      <c r="Q19" s="25"/>
      <c r="R19" s="25"/>
      <c r="S19" s="25">
        <f>114117.62</f>
        <v>114117.62</v>
      </c>
      <c r="T19" s="25"/>
      <c r="U19" s="25"/>
      <c r="V19" s="25"/>
      <c r="W19" s="28" t="s">
        <v>46</v>
      </c>
      <c r="X19" s="28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40000</f>
        <v>40000</v>
      </c>
      <c r="Q20" s="25"/>
      <c r="R20" s="25"/>
      <c r="S20" s="25">
        <f>183559.82</f>
        <v>183559.82</v>
      </c>
      <c r="T20" s="25"/>
      <c r="U20" s="25"/>
      <c r="V20" s="25"/>
      <c r="W20" s="28" t="s">
        <v>46</v>
      </c>
      <c r="X20" s="28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50000</f>
        <v>50000</v>
      </c>
      <c r="Q21" s="25"/>
      <c r="R21" s="25"/>
      <c r="S21" s="25">
        <f>115197.32</f>
        <v>115197.32</v>
      </c>
      <c r="T21" s="25"/>
      <c r="U21" s="25"/>
      <c r="V21" s="25"/>
      <c r="W21" s="28" t="s">
        <v>46</v>
      </c>
      <c r="X21" s="28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757000</f>
        <v>757000</v>
      </c>
      <c r="Q22" s="25"/>
      <c r="R22" s="25"/>
      <c r="S22" s="25">
        <f>799005.63</f>
        <v>799005.63</v>
      </c>
      <c r="T22" s="25"/>
      <c r="U22" s="25"/>
      <c r="V22" s="25"/>
      <c r="W22" s="28" t="s">
        <v>46</v>
      </c>
      <c r="X22" s="28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2120000</f>
        <v>2120000</v>
      </c>
      <c r="Q23" s="25"/>
      <c r="R23" s="25"/>
      <c r="S23" s="25">
        <f>167989.46</f>
        <v>167989.46</v>
      </c>
      <c r="T23" s="25"/>
      <c r="U23" s="25"/>
      <c r="V23" s="25"/>
      <c r="W23" s="26">
        <f>1952010.54</f>
        <v>1952010.54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2000000</f>
        <v>2000000</v>
      </c>
      <c r="Q24" s="25"/>
      <c r="R24" s="25"/>
      <c r="S24" s="25">
        <f>1641667.53</f>
        <v>1641667.53</v>
      </c>
      <c r="T24" s="25"/>
      <c r="U24" s="25"/>
      <c r="V24" s="25"/>
      <c r="W24" s="26">
        <f>358332.47</f>
        <v>358332.47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5200000</f>
        <v>5200000</v>
      </c>
      <c r="Q25" s="25"/>
      <c r="R25" s="25"/>
      <c r="S25" s="25">
        <f>420979.59</f>
        <v>420979.59</v>
      </c>
      <c r="T25" s="25"/>
      <c r="U25" s="25"/>
      <c r="V25" s="25"/>
      <c r="W25" s="26">
        <f>4779020.41</f>
        <v>4779020.41</v>
      </c>
      <c r="X25" s="26"/>
    </row>
    <row r="26" spans="1:24" s="1" customFormat="1" ht="4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14700</f>
        <v>14700</v>
      </c>
      <c r="T26" s="25"/>
      <c r="U26" s="25"/>
      <c r="V26" s="25"/>
      <c r="W26" s="28" t="s">
        <v>46</v>
      </c>
      <c r="X26" s="28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149582.3</f>
        <v>149582.3</v>
      </c>
      <c r="T27" s="25"/>
      <c r="U27" s="25"/>
      <c r="V27" s="25"/>
      <c r="W27" s="26">
        <f>106517.7</f>
        <v>106517.7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66971.46</f>
        <v>66971.46</v>
      </c>
      <c r="T28" s="25"/>
      <c r="U28" s="25"/>
      <c r="V28" s="25"/>
      <c r="W28" s="26">
        <f>66928.54</f>
        <v>66928.54</v>
      </c>
      <c r="X28" s="26"/>
    </row>
    <row r="29" spans="1:24" s="1" customFormat="1" ht="13.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5">
        <f>2943124.58</f>
        <v>2943124.58</v>
      </c>
      <c r="Q29" s="25"/>
      <c r="R29" s="25"/>
      <c r="S29" s="25">
        <f>2943124.58</f>
        <v>2943124.58</v>
      </c>
      <c r="T29" s="25"/>
      <c r="U29" s="25"/>
      <c r="V29" s="25"/>
      <c r="W29" s="26">
        <f>0</f>
        <v>0</v>
      </c>
      <c r="X29" s="26"/>
    </row>
    <row r="30" spans="1:24" s="1" customFormat="1" ht="24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5">
        <f>5175600</f>
        <v>5175600</v>
      </c>
      <c r="Q30" s="25"/>
      <c r="R30" s="25"/>
      <c r="S30" s="25">
        <f>3068557</f>
        <v>3068557</v>
      </c>
      <c r="T30" s="25"/>
      <c r="U30" s="25"/>
      <c r="V30" s="25"/>
      <c r="W30" s="26">
        <f>2107043</f>
        <v>2107043</v>
      </c>
      <c r="X30" s="26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10392900</f>
        <v>10392900</v>
      </c>
      <c r="Q31" s="25"/>
      <c r="R31" s="25"/>
      <c r="S31" s="25">
        <f>9710050</f>
        <v>9710050</v>
      </c>
      <c r="T31" s="25"/>
      <c r="U31" s="25"/>
      <c r="V31" s="25"/>
      <c r="W31" s="26">
        <f>682850</f>
        <v>682850</v>
      </c>
      <c r="X31" s="26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7600</f>
        <v>7600</v>
      </c>
      <c r="Q32" s="25"/>
      <c r="R32" s="25"/>
      <c r="S32" s="27" t="s">
        <v>46</v>
      </c>
      <c r="T32" s="27"/>
      <c r="U32" s="27"/>
      <c r="V32" s="27"/>
      <c r="W32" s="26">
        <f>7600</f>
        <v>7600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371700</f>
        <v>371700</v>
      </c>
      <c r="Q33" s="25"/>
      <c r="R33" s="25"/>
      <c r="S33" s="25">
        <f>180355.61</f>
        <v>180355.61</v>
      </c>
      <c r="T33" s="25"/>
      <c r="U33" s="25"/>
      <c r="V33" s="25"/>
      <c r="W33" s="26">
        <f>191344.39</f>
        <v>191344.39</v>
      </c>
      <c r="X33" s="26"/>
    </row>
    <row r="34" spans="1:24" s="1" customFormat="1" ht="13.5" customHeigh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" customFormat="1" ht="13.5" customHeight="1">
      <c r="A35" s="12" t="s">
        <v>81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" customFormat="1" ht="34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24</v>
      </c>
      <c r="M36" s="13"/>
      <c r="N36" s="13" t="s">
        <v>82</v>
      </c>
      <c r="O36" s="13"/>
      <c r="P36" s="14" t="s">
        <v>26</v>
      </c>
      <c r="Q36" s="14"/>
      <c r="R36" s="14"/>
      <c r="S36" s="14" t="s">
        <v>27</v>
      </c>
      <c r="T36" s="14"/>
      <c r="U36" s="14"/>
      <c r="V36" s="14"/>
      <c r="W36" s="15" t="s">
        <v>28</v>
      </c>
      <c r="X36" s="15"/>
    </row>
    <row r="37" spans="1:24" s="1" customFormat="1" ht="13.5" customHeight="1">
      <c r="A37" s="16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30</v>
      </c>
      <c r="M37" s="16"/>
      <c r="N37" s="16" t="s">
        <v>31</v>
      </c>
      <c r="O37" s="16"/>
      <c r="P37" s="17" t="s">
        <v>32</v>
      </c>
      <c r="Q37" s="17"/>
      <c r="R37" s="17"/>
      <c r="S37" s="17" t="s">
        <v>33</v>
      </c>
      <c r="T37" s="17"/>
      <c r="U37" s="17"/>
      <c r="V37" s="17"/>
      <c r="W37" s="18" t="s">
        <v>34</v>
      </c>
      <c r="X37" s="18"/>
    </row>
    <row r="38" spans="1:24" s="1" customFormat="1" ht="13.5" customHeight="1">
      <c r="A38" s="19" t="s">
        <v>83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84</v>
      </c>
      <c r="M38" s="20"/>
      <c r="N38" s="20" t="s">
        <v>37</v>
      </c>
      <c r="O38" s="20"/>
      <c r="P38" s="21">
        <f>47254003.85</f>
        <v>47254003.85</v>
      </c>
      <c r="Q38" s="21"/>
      <c r="R38" s="21"/>
      <c r="S38" s="21">
        <f>28135336.05</f>
        <v>28135336.05</v>
      </c>
      <c r="T38" s="21"/>
      <c r="U38" s="21"/>
      <c r="V38" s="21"/>
      <c r="W38" s="22">
        <f>19118667.8</f>
        <v>19118667.8</v>
      </c>
      <c r="X38" s="22"/>
    </row>
    <row r="39" spans="1:24" s="1" customFormat="1" ht="13.5" customHeight="1">
      <c r="A39" s="30" t="s">
        <v>85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84</v>
      </c>
      <c r="M39" s="31"/>
      <c r="N39" s="31" t="s">
        <v>86</v>
      </c>
      <c r="O39" s="31"/>
      <c r="P39" s="32">
        <f>688000</f>
        <v>688000</v>
      </c>
      <c r="Q39" s="32"/>
      <c r="R39" s="32"/>
      <c r="S39" s="32">
        <f>377224</f>
        <v>377224</v>
      </c>
      <c r="T39" s="32"/>
      <c r="U39" s="32"/>
      <c r="V39" s="32"/>
      <c r="W39" s="33">
        <f>310776</f>
        <v>310776</v>
      </c>
      <c r="X39" s="33"/>
    </row>
    <row r="40" spans="1:24" s="1" customFormat="1" ht="33.75" customHeight="1">
      <c r="A40" s="30" t="s">
        <v>87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84</v>
      </c>
      <c r="M40" s="31"/>
      <c r="N40" s="31" t="s">
        <v>88</v>
      </c>
      <c r="O40" s="31"/>
      <c r="P40" s="32">
        <f>207800</f>
        <v>207800</v>
      </c>
      <c r="Q40" s="32"/>
      <c r="R40" s="32"/>
      <c r="S40" s="32">
        <f>113921.65</f>
        <v>113921.65</v>
      </c>
      <c r="T40" s="32"/>
      <c r="U40" s="32"/>
      <c r="V40" s="32"/>
      <c r="W40" s="33">
        <f>93878.35</f>
        <v>93878.35</v>
      </c>
      <c r="X40" s="33"/>
    </row>
    <row r="41" spans="1:24" s="1" customFormat="1" ht="13.5" customHeight="1">
      <c r="A41" s="30" t="s">
        <v>85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84</v>
      </c>
      <c r="M41" s="31"/>
      <c r="N41" s="31" t="s">
        <v>89</v>
      </c>
      <c r="O41" s="31"/>
      <c r="P41" s="32">
        <f>3741800</f>
        <v>3741800</v>
      </c>
      <c r="Q41" s="32"/>
      <c r="R41" s="32"/>
      <c r="S41" s="32">
        <f>2233272</f>
        <v>2233272</v>
      </c>
      <c r="T41" s="32"/>
      <c r="U41" s="32"/>
      <c r="V41" s="32"/>
      <c r="W41" s="33">
        <f>1508528</f>
        <v>1508528</v>
      </c>
      <c r="X41" s="33"/>
    </row>
    <row r="42" spans="1:24" s="1" customFormat="1" ht="33.75" customHeight="1">
      <c r="A42" s="30" t="s">
        <v>87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84</v>
      </c>
      <c r="M42" s="31"/>
      <c r="N42" s="31" t="s">
        <v>90</v>
      </c>
      <c r="O42" s="31"/>
      <c r="P42" s="32">
        <f>1130100</f>
        <v>1130100</v>
      </c>
      <c r="Q42" s="32"/>
      <c r="R42" s="32"/>
      <c r="S42" s="32">
        <f>714769.79</f>
        <v>714769.79</v>
      </c>
      <c r="T42" s="32"/>
      <c r="U42" s="32"/>
      <c r="V42" s="32"/>
      <c r="W42" s="33">
        <f>415330.21</f>
        <v>415330.21</v>
      </c>
      <c r="X42" s="33"/>
    </row>
    <row r="43" spans="1:24" s="1" customFormat="1" ht="24" customHeight="1">
      <c r="A43" s="30" t="s">
        <v>91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84</v>
      </c>
      <c r="M43" s="31"/>
      <c r="N43" s="31" t="s">
        <v>92</v>
      </c>
      <c r="O43" s="31"/>
      <c r="P43" s="32">
        <f>430000</f>
        <v>430000</v>
      </c>
      <c r="Q43" s="32"/>
      <c r="R43" s="32"/>
      <c r="S43" s="32">
        <f>422772.77</f>
        <v>422772.77</v>
      </c>
      <c r="T43" s="32"/>
      <c r="U43" s="32"/>
      <c r="V43" s="32"/>
      <c r="W43" s="33">
        <f>7227.23</f>
        <v>7227.23</v>
      </c>
      <c r="X43" s="33"/>
    </row>
    <row r="44" spans="1:24" s="1" customFormat="1" ht="13.5" customHeight="1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84</v>
      </c>
      <c r="M44" s="31"/>
      <c r="N44" s="31" t="s">
        <v>94</v>
      </c>
      <c r="O44" s="31"/>
      <c r="P44" s="32">
        <f>187900</f>
        <v>187900</v>
      </c>
      <c r="Q44" s="32"/>
      <c r="R44" s="32"/>
      <c r="S44" s="32">
        <f>134371</f>
        <v>134371</v>
      </c>
      <c r="T44" s="32"/>
      <c r="U44" s="32"/>
      <c r="V44" s="32"/>
      <c r="W44" s="33">
        <f>53529</f>
        <v>53529</v>
      </c>
      <c r="X44" s="33"/>
    </row>
    <row r="45" spans="1:24" s="1" customFormat="1" ht="13.5" customHeight="1">
      <c r="A45" s="30" t="s">
        <v>95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84</v>
      </c>
      <c r="M45" s="31"/>
      <c r="N45" s="31" t="s">
        <v>96</v>
      </c>
      <c r="O45" s="31"/>
      <c r="P45" s="32">
        <f>15000</f>
        <v>15000</v>
      </c>
      <c r="Q45" s="32"/>
      <c r="R45" s="32"/>
      <c r="S45" s="32">
        <f>4144</f>
        <v>4144</v>
      </c>
      <c r="T45" s="32"/>
      <c r="U45" s="32"/>
      <c r="V45" s="32"/>
      <c r="W45" s="33">
        <f>10856</f>
        <v>10856</v>
      </c>
      <c r="X45" s="33"/>
    </row>
    <row r="46" spans="1:24" s="1" customFormat="1" ht="13.5" customHeight="1">
      <c r="A46" s="30" t="s">
        <v>97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84</v>
      </c>
      <c r="M46" s="31"/>
      <c r="N46" s="31" t="s">
        <v>98</v>
      </c>
      <c r="O46" s="31"/>
      <c r="P46" s="32">
        <f>17100</f>
        <v>17100</v>
      </c>
      <c r="Q46" s="32"/>
      <c r="R46" s="32"/>
      <c r="S46" s="32">
        <f>12997.26</f>
        <v>12997.26</v>
      </c>
      <c r="T46" s="32"/>
      <c r="U46" s="32"/>
      <c r="V46" s="32"/>
      <c r="W46" s="33">
        <f>4102.74</f>
        <v>4102.74</v>
      </c>
      <c r="X46" s="33"/>
    </row>
    <row r="47" spans="1:24" s="1" customFormat="1" ht="24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84</v>
      </c>
      <c r="M47" s="31"/>
      <c r="N47" s="31" t="s">
        <v>99</v>
      </c>
      <c r="O47" s="31"/>
      <c r="P47" s="32">
        <f>7600</f>
        <v>7600</v>
      </c>
      <c r="Q47" s="32"/>
      <c r="R47" s="32"/>
      <c r="S47" s="34" t="s">
        <v>46</v>
      </c>
      <c r="T47" s="34"/>
      <c r="U47" s="34"/>
      <c r="V47" s="34"/>
      <c r="W47" s="33">
        <f>7600</f>
        <v>7600</v>
      </c>
      <c r="X47" s="33"/>
    </row>
    <row r="48" spans="1:24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84</v>
      </c>
      <c r="M48" s="31"/>
      <c r="N48" s="31" t="s">
        <v>101</v>
      </c>
      <c r="O48" s="31"/>
      <c r="P48" s="32">
        <f>193600</f>
        <v>193600</v>
      </c>
      <c r="Q48" s="32"/>
      <c r="R48" s="32"/>
      <c r="S48" s="32">
        <f>145199</f>
        <v>145199</v>
      </c>
      <c r="T48" s="32"/>
      <c r="U48" s="32"/>
      <c r="V48" s="32"/>
      <c r="W48" s="33">
        <f>48401</f>
        <v>48401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84</v>
      </c>
      <c r="M49" s="31"/>
      <c r="N49" s="31" t="s">
        <v>103</v>
      </c>
      <c r="O49" s="31"/>
      <c r="P49" s="32">
        <f>40000</f>
        <v>40000</v>
      </c>
      <c r="Q49" s="32"/>
      <c r="R49" s="32"/>
      <c r="S49" s="34" t="s">
        <v>46</v>
      </c>
      <c r="T49" s="34"/>
      <c r="U49" s="34"/>
      <c r="V49" s="34"/>
      <c r="W49" s="33">
        <f>40000</f>
        <v>40000</v>
      </c>
      <c r="X49" s="33"/>
    </row>
    <row r="50" spans="1:24" s="1" customFormat="1" ht="24" customHeight="1">
      <c r="A50" s="30" t="s">
        <v>91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84</v>
      </c>
      <c r="M50" s="31"/>
      <c r="N50" s="31" t="s">
        <v>104</v>
      </c>
      <c r="O50" s="31"/>
      <c r="P50" s="32">
        <f>159400</f>
        <v>159400</v>
      </c>
      <c r="Q50" s="32"/>
      <c r="R50" s="32"/>
      <c r="S50" s="32">
        <f>28940</f>
        <v>28940</v>
      </c>
      <c r="T50" s="32"/>
      <c r="U50" s="32"/>
      <c r="V50" s="32"/>
      <c r="W50" s="33">
        <f>130460</f>
        <v>130460</v>
      </c>
      <c r="X50" s="33"/>
    </row>
    <row r="51" spans="1:24" s="1" customFormat="1" ht="33.7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84</v>
      </c>
      <c r="M51" s="31"/>
      <c r="N51" s="31" t="s">
        <v>106</v>
      </c>
      <c r="O51" s="31"/>
      <c r="P51" s="32">
        <f>80000</f>
        <v>80000</v>
      </c>
      <c r="Q51" s="32"/>
      <c r="R51" s="32"/>
      <c r="S51" s="32">
        <f>42000</f>
        <v>42000</v>
      </c>
      <c r="T51" s="32"/>
      <c r="U51" s="32"/>
      <c r="V51" s="32"/>
      <c r="W51" s="33">
        <f>38000</f>
        <v>38000</v>
      </c>
      <c r="X51" s="33"/>
    </row>
    <row r="52" spans="1:24" s="1" customFormat="1" ht="24" customHeight="1">
      <c r="A52" s="30" t="s">
        <v>91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84</v>
      </c>
      <c r="M52" s="31"/>
      <c r="N52" s="31" t="s">
        <v>107</v>
      </c>
      <c r="O52" s="31"/>
      <c r="P52" s="32">
        <f>1000</f>
        <v>1000</v>
      </c>
      <c r="Q52" s="32"/>
      <c r="R52" s="32"/>
      <c r="S52" s="34" t="s">
        <v>46</v>
      </c>
      <c r="T52" s="34"/>
      <c r="U52" s="34"/>
      <c r="V52" s="34"/>
      <c r="W52" s="33">
        <f>1000</f>
        <v>1000</v>
      </c>
      <c r="X52" s="33"/>
    </row>
    <row r="53" spans="1:24" s="1" customFormat="1" ht="13.5" customHeight="1">
      <c r="A53" s="30" t="s">
        <v>108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84</v>
      </c>
      <c r="M53" s="31"/>
      <c r="N53" s="31" t="s">
        <v>109</v>
      </c>
      <c r="O53" s="31"/>
      <c r="P53" s="32">
        <f>4254000</f>
        <v>4254000</v>
      </c>
      <c r="Q53" s="32"/>
      <c r="R53" s="32"/>
      <c r="S53" s="32">
        <f>2610319</f>
        <v>2610319</v>
      </c>
      <c r="T53" s="32"/>
      <c r="U53" s="32"/>
      <c r="V53" s="32"/>
      <c r="W53" s="33">
        <f>1643681</f>
        <v>1643681</v>
      </c>
      <c r="X53" s="33"/>
    </row>
    <row r="54" spans="1:24" s="1" customFormat="1" ht="24" customHeight="1">
      <c r="A54" s="30" t="s">
        <v>110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84</v>
      </c>
      <c r="M54" s="31"/>
      <c r="N54" s="31" t="s">
        <v>111</v>
      </c>
      <c r="O54" s="31"/>
      <c r="P54" s="32">
        <f>1284700</f>
        <v>1284700</v>
      </c>
      <c r="Q54" s="32"/>
      <c r="R54" s="32"/>
      <c r="S54" s="32">
        <f>959142.4</f>
        <v>959142.4</v>
      </c>
      <c r="T54" s="32"/>
      <c r="U54" s="32"/>
      <c r="V54" s="32"/>
      <c r="W54" s="33">
        <f>325557.6</f>
        <v>325557.6</v>
      </c>
      <c r="X54" s="33"/>
    </row>
    <row r="55" spans="1:24" s="1" customFormat="1" ht="24" customHeight="1">
      <c r="A55" s="30" t="s">
        <v>91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84</v>
      </c>
      <c r="M55" s="31"/>
      <c r="N55" s="31" t="s">
        <v>112</v>
      </c>
      <c r="O55" s="31"/>
      <c r="P55" s="32">
        <f>2561700</f>
        <v>2561700</v>
      </c>
      <c r="Q55" s="32"/>
      <c r="R55" s="32"/>
      <c r="S55" s="32">
        <f>572694.65</f>
        <v>572694.65</v>
      </c>
      <c r="T55" s="32"/>
      <c r="U55" s="32"/>
      <c r="V55" s="32"/>
      <c r="W55" s="33">
        <f>1989005.35</f>
        <v>1989005.35</v>
      </c>
      <c r="X55" s="33"/>
    </row>
    <row r="56" spans="1:24" s="1" customFormat="1" ht="13.5" customHeight="1">
      <c r="A56" s="30" t="s">
        <v>93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84</v>
      </c>
      <c r="M56" s="31"/>
      <c r="N56" s="31" t="s">
        <v>113</v>
      </c>
      <c r="O56" s="31"/>
      <c r="P56" s="32">
        <f>118100</f>
        <v>118100</v>
      </c>
      <c r="Q56" s="32"/>
      <c r="R56" s="32"/>
      <c r="S56" s="32">
        <f>43600</f>
        <v>43600</v>
      </c>
      <c r="T56" s="32"/>
      <c r="U56" s="32"/>
      <c r="V56" s="32"/>
      <c r="W56" s="33">
        <f>74500</f>
        <v>74500</v>
      </c>
      <c r="X56" s="33"/>
    </row>
    <row r="57" spans="1:24" s="1" customFormat="1" ht="13.5" customHeight="1">
      <c r="A57" s="30" t="s">
        <v>95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84</v>
      </c>
      <c r="M57" s="31"/>
      <c r="N57" s="31" t="s">
        <v>114</v>
      </c>
      <c r="O57" s="31"/>
      <c r="P57" s="32">
        <f>20000</f>
        <v>20000</v>
      </c>
      <c r="Q57" s="32"/>
      <c r="R57" s="32"/>
      <c r="S57" s="34" t="s">
        <v>46</v>
      </c>
      <c r="T57" s="34"/>
      <c r="U57" s="34"/>
      <c r="V57" s="34"/>
      <c r="W57" s="33">
        <f>20000</f>
        <v>20000</v>
      </c>
      <c r="X57" s="33"/>
    </row>
    <row r="58" spans="1:24" s="1" customFormat="1" ht="13.5" customHeight="1">
      <c r="A58" s="30" t="s">
        <v>97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84</v>
      </c>
      <c r="M58" s="31"/>
      <c r="N58" s="31" t="s">
        <v>115</v>
      </c>
      <c r="O58" s="31"/>
      <c r="P58" s="32">
        <f>6900</f>
        <v>6900</v>
      </c>
      <c r="Q58" s="32"/>
      <c r="R58" s="32"/>
      <c r="S58" s="32">
        <f>3265.15</f>
        <v>3265.15</v>
      </c>
      <c r="T58" s="32"/>
      <c r="U58" s="32"/>
      <c r="V58" s="32"/>
      <c r="W58" s="33">
        <f>3634.85</f>
        <v>3634.85</v>
      </c>
      <c r="X58" s="33"/>
    </row>
    <row r="59" spans="1:24" s="1" customFormat="1" ht="13.5" customHeight="1">
      <c r="A59" s="30" t="s">
        <v>85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84</v>
      </c>
      <c r="M59" s="31"/>
      <c r="N59" s="31" t="s">
        <v>116</v>
      </c>
      <c r="O59" s="31"/>
      <c r="P59" s="32">
        <f>285500</f>
        <v>285500</v>
      </c>
      <c r="Q59" s="32"/>
      <c r="R59" s="32"/>
      <c r="S59" s="32">
        <f>143209</f>
        <v>143209</v>
      </c>
      <c r="T59" s="32"/>
      <c r="U59" s="32"/>
      <c r="V59" s="32"/>
      <c r="W59" s="33">
        <f>142291</f>
        <v>142291</v>
      </c>
      <c r="X59" s="33"/>
    </row>
    <row r="60" spans="1:24" s="1" customFormat="1" ht="33.75" customHeight="1">
      <c r="A60" s="30" t="s">
        <v>87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84</v>
      </c>
      <c r="M60" s="31"/>
      <c r="N60" s="31" t="s">
        <v>117</v>
      </c>
      <c r="O60" s="31"/>
      <c r="P60" s="32">
        <f>86200</f>
        <v>86200</v>
      </c>
      <c r="Q60" s="32"/>
      <c r="R60" s="32"/>
      <c r="S60" s="32">
        <f>37146.61</f>
        <v>37146.61</v>
      </c>
      <c r="T60" s="32"/>
      <c r="U60" s="32"/>
      <c r="V60" s="32"/>
      <c r="W60" s="33">
        <f>49053.39</f>
        <v>49053.39</v>
      </c>
      <c r="X60" s="33"/>
    </row>
    <row r="61" spans="1:24" s="1" customFormat="1" ht="24" customHeight="1">
      <c r="A61" s="30" t="s">
        <v>91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84</v>
      </c>
      <c r="M61" s="31"/>
      <c r="N61" s="31" t="s">
        <v>118</v>
      </c>
      <c r="O61" s="31"/>
      <c r="P61" s="32">
        <f>1000</f>
        <v>1000</v>
      </c>
      <c r="Q61" s="32"/>
      <c r="R61" s="32"/>
      <c r="S61" s="34" t="s">
        <v>46</v>
      </c>
      <c r="T61" s="34"/>
      <c r="U61" s="34"/>
      <c r="V61" s="34"/>
      <c r="W61" s="33">
        <f>1000</f>
        <v>1000</v>
      </c>
      <c r="X61" s="33"/>
    </row>
    <row r="62" spans="1:24" s="1" customFormat="1" ht="24" customHeight="1">
      <c r="A62" s="30" t="s">
        <v>91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84</v>
      </c>
      <c r="M62" s="31"/>
      <c r="N62" s="31" t="s">
        <v>119</v>
      </c>
      <c r="O62" s="31"/>
      <c r="P62" s="32">
        <f>1000</f>
        <v>1000</v>
      </c>
      <c r="Q62" s="32"/>
      <c r="R62" s="32"/>
      <c r="S62" s="34" t="s">
        <v>46</v>
      </c>
      <c r="T62" s="34"/>
      <c r="U62" s="34"/>
      <c r="V62" s="34"/>
      <c r="W62" s="33">
        <f>1000</f>
        <v>1000</v>
      </c>
      <c r="X62" s="33"/>
    </row>
    <row r="63" spans="1:24" s="1" customFormat="1" ht="24" customHeight="1">
      <c r="A63" s="30" t="s">
        <v>91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84</v>
      </c>
      <c r="M63" s="31"/>
      <c r="N63" s="31" t="s">
        <v>120</v>
      </c>
      <c r="O63" s="31"/>
      <c r="P63" s="32">
        <f>1000</f>
        <v>1000</v>
      </c>
      <c r="Q63" s="32"/>
      <c r="R63" s="32"/>
      <c r="S63" s="32">
        <f>900</f>
        <v>900</v>
      </c>
      <c r="T63" s="32"/>
      <c r="U63" s="32"/>
      <c r="V63" s="32"/>
      <c r="W63" s="33">
        <f>100</f>
        <v>100</v>
      </c>
      <c r="X63" s="33"/>
    </row>
    <row r="64" spans="1:24" s="1" customFormat="1" ht="24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84</v>
      </c>
      <c r="M64" s="31"/>
      <c r="N64" s="31" t="s">
        <v>121</v>
      </c>
      <c r="O64" s="31"/>
      <c r="P64" s="32">
        <f>1000</f>
        <v>1000</v>
      </c>
      <c r="Q64" s="32"/>
      <c r="R64" s="32"/>
      <c r="S64" s="34" t="s">
        <v>46</v>
      </c>
      <c r="T64" s="34"/>
      <c r="U64" s="34"/>
      <c r="V64" s="34"/>
      <c r="W64" s="33">
        <f>1000</f>
        <v>1000</v>
      </c>
      <c r="X64" s="33"/>
    </row>
    <row r="65" spans="1:24" s="1" customFormat="1" ht="24" customHeight="1">
      <c r="A65" s="30" t="s">
        <v>91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84</v>
      </c>
      <c r="M65" s="31"/>
      <c r="N65" s="31" t="s">
        <v>122</v>
      </c>
      <c r="O65" s="31"/>
      <c r="P65" s="32">
        <f>1000</f>
        <v>1000</v>
      </c>
      <c r="Q65" s="32"/>
      <c r="R65" s="32"/>
      <c r="S65" s="34" t="s">
        <v>46</v>
      </c>
      <c r="T65" s="34"/>
      <c r="U65" s="34"/>
      <c r="V65" s="34"/>
      <c r="W65" s="33">
        <f>1000</f>
        <v>1000</v>
      </c>
      <c r="X65" s="33"/>
    </row>
    <row r="66" spans="1:24" s="1" customFormat="1" ht="24" customHeight="1">
      <c r="A66" s="30" t="s">
        <v>91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84</v>
      </c>
      <c r="M66" s="31"/>
      <c r="N66" s="31" t="s">
        <v>123</v>
      </c>
      <c r="O66" s="31"/>
      <c r="P66" s="32">
        <f>3000</f>
        <v>3000</v>
      </c>
      <c r="Q66" s="32"/>
      <c r="R66" s="32"/>
      <c r="S66" s="34" t="s">
        <v>46</v>
      </c>
      <c r="T66" s="34"/>
      <c r="U66" s="34"/>
      <c r="V66" s="34"/>
      <c r="W66" s="33">
        <f>3000</f>
        <v>3000</v>
      </c>
      <c r="X66" s="33"/>
    </row>
    <row r="67" spans="1:24" s="1" customFormat="1" ht="24" customHeight="1">
      <c r="A67" s="30" t="s">
        <v>91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84</v>
      </c>
      <c r="M67" s="31"/>
      <c r="N67" s="31" t="s">
        <v>124</v>
      </c>
      <c r="O67" s="31"/>
      <c r="P67" s="32">
        <f>4000</f>
        <v>4000</v>
      </c>
      <c r="Q67" s="32"/>
      <c r="R67" s="32"/>
      <c r="S67" s="34" t="s">
        <v>46</v>
      </c>
      <c r="T67" s="34"/>
      <c r="U67" s="34"/>
      <c r="V67" s="34"/>
      <c r="W67" s="33">
        <f>4000</f>
        <v>4000</v>
      </c>
      <c r="X67" s="33"/>
    </row>
    <row r="68" spans="1:24" s="1" customFormat="1" ht="24" customHeight="1">
      <c r="A68" s="30" t="s">
        <v>91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84</v>
      </c>
      <c r="M68" s="31"/>
      <c r="N68" s="31" t="s">
        <v>125</v>
      </c>
      <c r="O68" s="31"/>
      <c r="P68" s="32">
        <f>43000</f>
        <v>43000</v>
      </c>
      <c r="Q68" s="32"/>
      <c r="R68" s="32"/>
      <c r="S68" s="34" t="s">
        <v>46</v>
      </c>
      <c r="T68" s="34"/>
      <c r="U68" s="34"/>
      <c r="V68" s="34"/>
      <c r="W68" s="33">
        <f>43000</f>
        <v>43000</v>
      </c>
      <c r="X68" s="33"/>
    </row>
    <row r="69" spans="1:24" s="1" customFormat="1" ht="13.5" customHeight="1">
      <c r="A69" s="30" t="s">
        <v>100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84</v>
      </c>
      <c r="M69" s="31"/>
      <c r="N69" s="31" t="s">
        <v>126</v>
      </c>
      <c r="O69" s="31"/>
      <c r="P69" s="32">
        <f>1412500</f>
        <v>1412500</v>
      </c>
      <c r="Q69" s="32"/>
      <c r="R69" s="32"/>
      <c r="S69" s="32">
        <f>706252</f>
        <v>706252</v>
      </c>
      <c r="T69" s="32"/>
      <c r="U69" s="32"/>
      <c r="V69" s="32"/>
      <c r="W69" s="33">
        <f>706248</f>
        <v>706248</v>
      </c>
      <c r="X69" s="33"/>
    </row>
    <row r="70" spans="1:24" s="1" customFormat="1" ht="13.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84</v>
      </c>
      <c r="M70" s="31"/>
      <c r="N70" s="31" t="s">
        <v>127</v>
      </c>
      <c r="O70" s="31"/>
      <c r="P70" s="32">
        <f>46100</f>
        <v>46100</v>
      </c>
      <c r="Q70" s="32"/>
      <c r="R70" s="32"/>
      <c r="S70" s="32">
        <f>28426</f>
        <v>28426</v>
      </c>
      <c r="T70" s="32"/>
      <c r="U70" s="32"/>
      <c r="V70" s="32"/>
      <c r="W70" s="33">
        <f>17674</f>
        <v>17674</v>
      </c>
      <c r="X70" s="33"/>
    </row>
    <row r="71" spans="1:24" s="1" customFormat="1" ht="33.75" customHeight="1">
      <c r="A71" s="30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84</v>
      </c>
      <c r="M71" s="31"/>
      <c r="N71" s="31" t="s">
        <v>128</v>
      </c>
      <c r="O71" s="31"/>
      <c r="P71" s="32">
        <f>13900</f>
        <v>13900</v>
      </c>
      <c r="Q71" s="32"/>
      <c r="R71" s="32"/>
      <c r="S71" s="32">
        <f>8584.66</f>
        <v>8584.66</v>
      </c>
      <c r="T71" s="32"/>
      <c r="U71" s="32"/>
      <c r="V71" s="32"/>
      <c r="W71" s="33">
        <f>5315.34</f>
        <v>5315.34</v>
      </c>
      <c r="X71" s="33"/>
    </row>
    <row r="72" spans="1:24" s="1" customFormat="1" ht="24" customHeight="1">
      <c r="A72" s="30" t="s">
        <v>91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84</v>
      </c>
      <c r="M72" s="31"/>
      <c r="N72" s="31" t="s">
        <v>129</v>
      </c>
      <c r="O72" s="31"/>
      <c r="P72" s="32">
        <f>7661500</f>
        <v>7661500</v>
      </c>
      <c r="Q72" s="32"/>
      <c r="R72" s="32"/>
      <c r="S72" s="32">
        <f>7661500</f>
        <v>7661500</v>
      </c>
      <c r="T72" s="32"/>
      <c r="U72" s="32"/>
      <c r="V72" s="32"/>
      <c r="W72" s="33">
        <f>0</f>
        <v>0</v>
      </c>
      <c r="X72" s="33"/>
    </row>
    <row r="73" spans="1:24" s="1" customFormat="1" ht="24" customHeight="1">
      <c r="A73" s="30" t="s">
        <v>91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84</v>
      </c>
      <c r="M73" s="31"/>
      <c r="N73" s="31" t="s">
        <v>130</v>
      </c>
      <c r="O73" s="31"/>
      <c r="P73" s="32">
        <f>619200</f>
        <v>619200</v>
      </c>
      <c r="Q73" s="32"/>
      <c r="R73" s="32"/>
      <c r="S73" s="32">
        <f>619166</f>
        <v>619166</v>
      </c>
      <c r="T73" s="32"/>
      <c r="U73" s="32"/>
      <c r="V73" s="32"/>
      <c r="W73" s="33">
        <f>34</f>
        <v>34</v>
      </c>
      <c r="X73" s="33"/>
    </row>
    <row r="74" spans="1:24" s="1" customFormat="1" ht="24" customHeight="1">
      <c r="A74" s="30" t="s">
        <v>91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84</v>
      </c>
      <c r="M74" s="31"/>
      <c r="N74" s="31" t="s">
        <v>131</v>
      </c>
      <c r="O74" s="31"/>
      <c r="P74" s="32">
        <f>0</f>
        <v>0</v>
      </c>
      <c r="Q74" s="32"/>
      <c r="R74" s="32"/>
      <c r="S74" s="34" t="s">
        <v>46</v>
      </c>
      <c r="T74" s="34"/>
      <c r="U74" s="34"/>
      <c r="V74" s="34"/>
      <c r="W74" s="35" t="s">
        <v>46</v>
      </c>
      <c r="X74" s="35"/>
    </row>
    <row r="75" spans="1:24" s="1" customFormat="1" ht="24" customHeight="1">
      <c r="A75" s="30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84</v>
      </c>
      <c r="M75" s="31"/>
      <c r="N75" s="31" t="s">
        <v>132</v>
      </c>
      <c r="O75" s="31"/>
      <c r="P75" s="32">
        <f>3072625.2</f>
        <v>3072625.2</v>
      </c>
      <c r="Q75" s="32"/>
      <c r="R75" s="32"/>
      <c r="S75" s="32">
        <f>1358266.63</f>
        <v>1358266.63</v>
      </c>
      <c r="T75" s="32"/>
      <c r="U75" s="32"/>
      <c r="V75" s="32"/>
      <c r="W75" s="33">
        <f>1714358.57</f>
        <v>1714358.57</v>
      </c>
      <c r="X75" s="33"/>
    </row>
    <row r="76" spans="1:24" s="1" customFormat="1" ht="24" customHeight="1">
      <c r="A76" s="30" t="s">
        <v>91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84</v>
      </c>
      <c r="M76" s="31"/>
      <c r="N76" s="31" t="s">
        <v>133</v>
      </c>
      <c r="O76" s="31"/>
      <c r="P76" s="32">
        <f>1120800</f>
        <v>1120800</v>
      </c>
      <c r="Q76" s="32"/>
      <c r="R76" s="32"/>
      <c r="S76" s="32">
        <f>266199.74</f>
        <v>266199.74</v>
      </c>
      <c r="T76" s="32"/>
      <c r="U76" s="32"/>
      <c r="V76" s="32"/>
      <c r="W76" s="33">
        <f>854600.26</f>
        <v>854600.26</v>
      </c>
      <c r="X76" s="33"/>
    </row>
    <row r="77" spans="1:24" s="1" customFormat="1" ht="13.5" customHeight="1">
      <c r="A77" s="30" t="s">
        <v>97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84</v>
      </c>
      <c r="M77" s="31"/>
      <c r="N77" s="31" t="s">
        <v>134</v>
      </c>
      <c r="O77" s="31"/>
      <c r="P77" s="32">
        <f>10000</f>
        <v>10000</v>
      </c>
      <c r="Q77" s="32"/>
      <c r="R77" s="32"/>
      <c r="S77" s="34" t="s">
        <v>46</v>
      </c>
      <c r="T77" s="34"/>
      <c r="U77" s="34"/>
      <c r="V77" s="34"/>
      <c r="W77" s="33">
        <f>10000</f>
        <v>10000</v>
      </c>
      <c r="X77" s="33"/>
    </row>
    <row r="78" spans="1:24" s="1" customFormat="1" ht="24" customHeight="1">
      <c r="A78" s="30" t="s">
        <v>91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84</v>
      </c>
      <c r="M78" s="31"/>
      <c r="N78" s="31" t="s">
        <v>135</v>
      </c>
      <c r="O78" s="31"/>
      <c r="P78" s="32">
        <f>2000</f>
        <v>2000</v>
      </c>
      <c r="Q78" s="32"/>
      <c r="R78" s="32"/>
      <c r="S78" s="34" t="s">
        <v>46</v>
      </c>
      <c r="T78" s="34"/>
      <c r="U78" s="34"/>
      <c r="V78" s="34"/>
      <c r="W78" s="33">
        <f>2000</f>
        <v>2000</v>
      </c>
      <c r="X78" s="33"/>
    </row>
    <row r="79" spans="1:24" s="1" customFormat="1" ht="24" customHeight="1">
      <c r="A79" s="30" t="s">
        <v>91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84</v>
      </c>
      <c r="M79" s="31"/>
      <c r="N79" s="31" t="s">
        <v>136</v>
      </c>
      <c r="O79" s="31"/>
      <c r="P79" s="32">
        <f>100000</f>
        <v>100000</v>
      </c>
      <c r="Q79" s="32"/>
      <c r="R79" s="32"/>
      <c r="S79" s="32">
        <f>5000</f>
        <v>5000</v>
      </c>
      <c r="T79" s="32"/>
      <c r="U79" s="32"/>
      <c r="V79" s="32"/>
      <c r="W79" s="33">
        <f>95000</f>
        <v>95000</v>
      </c>
      <c r="X79" s="33"/>
    </row>
    <row r="80" spans="1:24" s="1" customFormat="1" ht="24" customHeight="1">
      <c r="A80" s="30" t="s">
        <v>91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84</v>
      </c>
      <c r="M80" s="31"/>
      <c r="N80" s="31" t="s">
        <v>137</v>
      </c>
      <c r="O80" s="31"/>
      <c r="P80" s="32">
        <f>10000</f>
        <v>10000</v>
      </c>
      <c r="Q80" s="32"/>
      <c r="R80" s="32"/>
      <c r="S80" s="34" t="s">
        <v>46</v>
      </c>
      <c r="T80" s="34"/>
      <c r="U80" s="34"/>
      <c r="V80" s="34"/>
      <c r="W80" s="33">
        <f>10000</f>
        <v>10000</v>
      </c>
      <c r="X80" s="33"/>
    </row>
    <row r="81" spans="1:24" s="1" customFormat="1" ht="24" customHeight="1">
      <c r="A81" s="30" t="s">
        <v>91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84</v>
      </c>
      <c r="M81" s="31"/>
      <c r="N81" s="31" t="s">
        <v>138</v>
      </c>
      <c r="O81" s="31"/>
      <c r="P81" s="32">
        <f>100000</f>
        <v>100000</v>
      </c>
      <c r="Q81" s="32"/>
      <c r="R81" s="32"/>
      <c r="S81" s="32">
        <f>31177.7</f>
        <v>31177.7</v>
      </c>
      <c r="T81" s="32"/>
      <c r="U81" s="32"/>
      <c r="V81" s="32"/>
      <c r="W81" s="33">
        <f>68822.3</f>
        <v>68822.3</v>
      </c>
      <c r="X81" s="33"/>
    </row>
    <row r="82" spans="1:24" s="1" customFormat="1" ht="24" customHeight="1">
      <c r="A82" s="30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84</v>
      </c>
      <c r="M82" s="31"/>
      <c r="N82" s="31" t="s">
        <v>139</v>
      </c>
      <c r="O82" s="31"/>
      <c r="P82" s="32">
        <f>300000</f>
        <v>300000</v>
      </c>
      <c r="Q82" s="32"/>
      <c r="R82" s="32"/>
      <c r="S82" s="34" t="s">
        <v>46</v>
      </c>
      <c r="T82" s="34"/>
      <c r="U82" s="34"/>
      <c r="V82" s="34"/>
      <c r="W82" s="33">
        <f>300000</f>
        <v>300000</v>
      </c>
      <c r="X82" s="33"/>
    </row>
    <row r="83" spans="1:24" s="1" customFormat="1" ht="33.75" customHeight="1">
      <c r="A83" s="30" t="s">
        <v>140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84</v>
      </c>
      <c r="M83" s="31"/>
      <c r="N83" s="31" t="s">
        <v>141</v>
      </c>
      <c r="O83" s="31"/>
      <c r="P83" s="32">
        <f>0</f>
        <v>0</v>
      </c>
      <c r="Q83" s="32"/>
      <c r="R83" s="32"/>
      <c r="S83" s="34" t="s">
        <v>46</v>
      </c>
      <c r="T83" s="34"/>
      <c r="U83" s="34"/>
      <c r="V83" s="34"/>
      <c r="W83" s="35" t="s">
        <v>46</v>
      </c>
      <c r="X83" s="35"/>
    </row>
    <row r="84" spans="1:24" s="1" customFormat="1" ht="24" customHeight="1">
      <c r="A84" s="30" t="s">
        <v>91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84</v>
      </c>
      <c r="M84" s="31"/>
      <c r="N84" s="31" t="s">
        <v>142</v>
      </c>
      <c r="O84" s="31"/>
      <c r="P84" s="32">
        <f>2000000</f>
        <v>2000000</v>
      </c>
      <c r="Q84" s="32"/>
      <c r="R84" s="32"/>
      <c r="S84" s="32">
        <f>898365.03</f>
        <v>898365.03</v>
      </c>
      <c r="T84" s="32"/>
      <c r="U84" s="32"/>
      <c r="V84" s="32"/>
      <c r="W84" s="33">
        <f>1101634.97</f>
        <v>1101634.97</v>
      </c>
      <c r="X84" s="33"/>
    </row>
    <row r="85" spans="1:24" s="1" customFormat="1" ht="24" customHeight="1">
      <c r="A85" s="30" t="s">
        <v>91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84</v>
      </c>
      <c r="M85" s="31"/>
      <c r="N85" s="31" t="s">
        <v>143</v>
      </c>
      <c r="O85" s="31"/>
      <c r="P85" s="32">
        <f>350000</f>
        <v>350000</v>
      </c>
      <c r="Q85" s="32"/>
      <c r="R85" s="32"/>
      <c r="S85" s="32">
        <f>228046.02</f>
        <v>228046.02</v>
      </c>
      <c r="T85" s="32"/>
      <c r="U85" s="32"/>
      <c r="V85" s="32"/>
      <c r="W85" s="33">
        <f>121953.98</f>
        <v>121953.98</v>
      </c>
      <c r="X85" s="33"/>
    </row>
    <row r="86" spans="1:24" s="1" customFormat="1" ht="24" customHeight="1">
      <c r="A86" s="30" t="s">
        <v>91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84</v>
      </c>
      <c r="M86" s="31"/>
      <c r="N86" s="31" t="s">
        <v>144</v>
      </c>
      <c r="O86" s="31"/>
      <c r="P86" s="32">
        <f>650000</f>
        <v>650000</v>
      </c>
      <c r="Q86" s="32"/>
      <c r="R86" s="32"/>
      <c r="S86" s="32">
        <f>30000</f>
        <v>30000</v>
      </c>
      <c r="T86" s="32"/>
      <c r="U86" s="32"/>
      <c r="V86" s="32"/>
      <c r="W86" s="33">
        <f>620000</f>
        <v>620000</v>
      </c>
      <c r="X86" s="33"/>
    </row>
    <row r="87" spans="1:24" s="1" customFormat="1" ht="24" customHeight="1">
      <c r="A87" s="30" t="s">
        <v>91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84</v>
      </c>
      <c r="M87" s="31"/>
      <c r="N87" s="31" t="s">
        <v>145</v>
      </c>
      <c r="O87" s="31"/>
      <c r="P87" s="32">
        <f>0</f>
        <v>0</v>
      </c>
      <c r="Q87" s="32"/>
      <c r="R87" s="32"/>
      <c r="S87" s="34" t="s">
        <v>46</v>
      </c>
      <c r="T87" s="34"/>
      <c r="U87" s="34"/>
      <c r="V87" s="34"/>
      <c r="W87" s="35" t="s">
        <v>46</v>
      </c>
      <c r="X87" s="35"/>
    </row>
    <row r="88" spans="1:24" s="1" customFormat="1" ht="24" customHeight="1">
      <c r="A88" s="30" t="s">
        <v>91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84</v>
      </c>
      <c r="M88" s="31"/>
      <c r="N88" s="31" t="s">
        <v>146</v>
      </c>
      <c r="O88" s="31"/>
      <c r="P88" s="32">
        <f>1810182.91</f>
        <v>1810182.91</v>
      </c>
      <c r="Q88" s="32"/>
      <c r="R88" s="32"/>
      <c r="S88" s="32">
        <f>1021961.58</f>
        <v>1021961.58</v>
      </c>
      <c r="T88" s="32"/>
      <c r="U88" s="32"/>
      <c r="V88" s="32"/>
      <c r="W88" s="33">
        <f>788221.33</f>
        <v>788221.33</v>
      </c>
      <c r="X88" s="33"/>
    </row>
    <row r="89" spans="1:24" s="1" customFormat="1" ht="24" customHeight="1">
      <c r="A89" s="30" t="s">
        <v>91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84</v>
      </c>
      <c r="M89" s="31"/>
      <c r="N89" s="31" t="s">
        <v>147</v>
      </c>
      <c r="O89" s="31"/>
      <c r="P89" s="32">
        <f>2895.74</f>
        <v>2895.74</v>
      </c>
      <c r="Q89" s="32"/>
      <c r="R89" s="32"/>
      <c r="S89" s="34" t="s">
        <v>46</v>
      </c>
      <c r="T89" s="34"/>
      <c r="U89" s="34"/>
      <c r="V89" s="34"/>
      <c r="W89" s="33">
        <f>2895.74</f>
        <v>2895.74</v>
      </c>
      <c r="X89" s="33"/>
    </row>
    <row r="90" spans="1:24" s="1" customFormat="1" ht="24" customHeight="1">
      <c r="A90" s="30" t="s">
        <v>91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84</v>
      </c>
      <c r="M90" s="31"/>
      <c r="N90" s="31" t="s">
        <v>148</v>
      </c>
      <c r="O90" s="31"/>
      <c r="P90" s="32">
        <f>0</f>
        <v>0</v>
      </c>
      <c r="Q90" s="32"/>
      <c r="R90" s="32"/>
      <c r="S90" s="34" t="s">
        <v>46</v>
      </c>
      <c r="T90" s="34"/>
      <c r="U90" s="34"/>
      <c r="V90" s="34"/>
      <c r="W90" s="35" t="s">
        <v>46</v>
      </c>
      <c r="X90" s="35"/>
    </row>
    <row r="91" spans="1:24" s="1" customFormat="1" ht="24" customHeight="1">
      <c r="A91" s="30" t="s">
        <v>91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84</v>
      </c>
      <c r="M91" s="31"/>
      <c r="N91" s="31" t="s">
        <v>149</v>
      </c>
      <c r="O91" s="31"/>
      <c r="P91" s="32">
        <f>97000</f>
        <v>97000</v>
      </c>
      <c r="Q91" s="32"/>
      <c r="R91" s="32"/>
      <c r="S91" s="32">
        <f>96894</f>
        <v>96894</v>
      </c>
      <c r="T91" s="32"/>
      <c r="U91" s="32"/>
      <c r="V91" s="32"/>
      <c r="W91" s="33">
        <f>106</f>
        <v>106</v>
      </c>
      <c r="X91" s="33"/>
    </row>
    <row r="92" spans="1:24" s="1" customFormat="1" ht="13.5" customHeight="1">
      <c r="A92" s="30" t="s">
        <v>97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84</v>
      </c>
      <c r="M92" s="31"/>
      <c r="N92" s="31" t="s">
        <v>150</v>
      </c>
      <c r="O92" s="31"/>
      <c r="P92" s="32">
        <f>50000</f>
        <v>50000</v>
      </c>
      <c r="Q92" s="32"/>
      <c r="R92" s="32"/>
      <c r="S92" s="32">
        <f>50000</f>
        <v>50000</v>
      </c>
      <c r="T92" s="32"/>
      <c r="U92" s="32"/>
      <c r="V92" s="32"/>
      <c r="W92" s="33">
        <f>0</f>
        <v>0</v>
      </c>
      <c r="X92" s="33"/>
    </row>
    <row r="93" spans="1:24" s="1" customFormat="1" ht="33.75" customHeight="1">
      <c r="A93" s="30" t="s">
        <v>151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84</v>
      </c>
      <c r="M93" s="31"/>
      <c r="N93" s="31" t="s">
        <v>152</v>
      </c>
      <c r="O93" s="31"/>
      <c r="P93" s="32">
        <f>2731400</f>
        <v>2731400</v>
      </c>
      <c r="Q93" s="32"/>
      <c r="R93" s="32"/>
      <c r="S93" s="32">
        <f>2048550</f>
        <v>2048550</v>
      </c>
      <c r="T93" s="32"/>
      <c r="U93" s="32"/>
      <c r="V93" s="32"/>
      <c r="W93" s="33">
        <f>682850</f>
        <v>682850</v>
      </c>
      <c r="X93" s="33"/>
    </row>
    <row r="94" spans="1:24" s="1" customFormat="1" ht="33.75" customHeight="1">
      <c r="A94" s="30" t="s">
        <v>151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84</v>
      </c>
      <c r="M94" s="31"/>
      <c r="N94" s="31" t="s">
        <v>153</v>
      </c>
      <c r="O94" s="31"/>
      <c r="P94" s="32">
        <f>0</f>
        <v>0</v>
      </c>
      <c r="Q94" s="32"/>
      <c r="R94" s="32"/>
      <c r="S94" s="34" t="s">
        <v>46</v>
      </c>
      <c r="T94" s="34"/>
      <c r="U94" s="34"/>
      <c r="V94" s="34"/>
      <c r="W94" s="35" t="s">
        <v>46</v>
      </c>
      <c r="X94" s="35"/>
    </row>
    <row r="95" spans="1:24" s="1" customFormat="1" ht="33.75" customHeight="1">
      <c r="A95" s="30" t="s">
        <v>151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84</v>
      </c>
      <c r="M95" s="31"/>
      <c r="N95" s="31" t="s">
        <v>154</v>
      </c>
      <c r="O95" s="31"/>
      <c r="P95" s="32">
        <f>2582000</f>
        <v>2582000</v>
      </c>
      <c r="Q95" s="32"/>
      <c r="R95" s="32"/>
      <c r="S95" s="32">
        <f>938220</f>
        <v>938220</v>
      </c>
      <c r="T95" s="32"/>
      <c r="U95" s="32"/>
      <c r="V95" s="32"/>
      <c r="W95" s="33">
        <f>1643780</f>
        <v>1643780</v>
      </c>
      <c r="X95" s="33"/>
    </row>
    <row r="96" spans="1:24" s="1" customFormat="1" ht="33.75" customHeight="1">
      <c r="A96" s="30" t="s">
        <v>151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84</v>
      </c>
      <c r="M96" s="31"/>
      <c r="N96" s="31" t="s">
        <v>155</v>
      </c>
      <c r="O96" s="31"/>
      <c r="P96" s="32">
        <f>5066500</f>
        <v>5066500</v>
      </c>
      <c r="Q96" s="32"/>
      <c r="R96" s="32"/>
      <c r="S96" s="32">
        <f>2240000</f>
        <v>2240000</v>
      </c>
      <c r="T96" s="32"/>
      <c r="U96" s="32"/>
      <c r="V96" s="32"/>
      <c r="W96" s="33">
        <f>2826500</f>
        <v>2826500</v>
      </c>
      <c r="X96" s="33"/>
    </row>
    <row r="97" spans="1:24" s="1" customFormat="1" ht="33.75" customHeight="1">
      <c r="A97" s="30" t="s">
        <v>151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84</v>
      </c>
      <c r="M97" s="31"/>
      <c r="N97" s="31" t="s">
        <v>156</v>
      </c>
      <c r="O97" s="31"/>
      <c r="P97" s="32">
        <f>45000</f>
        <v>45000</v>
      </c>
      <c r="Q97" s="32"/>
      <c r="R97" s="32"/>
      <c r="S97" s="32">
        <f>45000</f>
        <v>45000</v>
      </c>
      <c r="T97" s="32"/>
      <c r="U97" s="32"/>
      <c r="V97" s="32"/>
      <c r="W97" s="33">
        <f>0</f>
        <v>0</v>
      </c>
      <c r="X97" s="33"/>
    </row>
    <row r="98" spans="1:24" s="1" customFormat="1" ht="24" customHeight="1">
      <c r="A98" s="30" t="s">
        <v>91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84</v>
      </c>
      <c r="M98" s="31"/>
      <c r="N98" s="31" t="s">
        <v>157</v>
      </c>
      <c r="O98" s="31"/>
      <c r="P98" s="32">
        <f>54000</f>
        <v>54000</v>
      </c>
      <c r="Q98" s="32"/>
      <c r="R98" s="32"/>
      <c r="S98" s="32">
        <f>53000</f>
        <v>53000</v>
      </c>
      <c r="T98" s="32"/>
      <c r="U98" s="32"/>
      <c r="V98" s="32"/>
      <c r="W98" s="33">
        <f>1000</f>
        <v>1000</v>
      </c>
      <c r="X98" s="33"/>
    </row>
    <row r="99" spans="1:24" s="1" customFormat="1" ht="24" customHeight="1">
      <c r="A99" s="30" t="s">
        <v>91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84</v>
      </c>
      <c r="M99" s="31"/>
      <c r="N99" s="31" t="s">
        <v>158</v>
      </c>
      <c r="O99" s="31"/>
      <c r="P99" s="32">
        <f>96000</f>
        <v>96000</v>
      </c>
      <c r="Q99" s="32"/>
      <c r="R99" s="32"/>
      <c r="S99" s="34" t="s">
        <v>46</v>
      </c>
      <c r="T99" s="34"/>
      <c r="U99" s="34"/>
      <c r="V99" s="34"/>
      <c r="W99" s="33">
        <f>96000</f>
        <v>96000</v>
      </c>
      <c r="X99" s="33"/>
    </row>
    <row r="100" spans="1:24" s="1" customFormat="1" ht="24" customHeight="1">
      <c r="A100" s="30" t="s">
        <v>91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84</v>
      </c>
      <c r="M100" s="31"/>
      <c r="N100" s="31" t="s">
        <v>159</v>
      </c>
      <c r="O100" s="31"/>
      <c r="P100" s="32">
        <f>40000</f>
        <v>40000</v>
      </c>
      <c r="Q100" s="32"/>
      <c r="R100" s="32"/>
      <c r="S100" s="34" t="s">
        <v>46</v>
      </c>
      <c r="T100" s="34"/>
      <c r="U100" s="34"/>
      <c r="V100" s="34"/>
      <c r="W100" s="33">
        <f>40000</f>
        <v>40000</v>
      </c>
      <c r="X100" s="33"/>
    </row>
    <row r="101" spans="1:24" s="1" customFormat="1" ht="24" customHeight="1">
      <c r="A101" s="30" t="s">
        <v>91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84</v>
      </c>
      <c r="M101" s="31"/>
      <c r="N101" s="31" t="s">
        <v>160</v>
      </c>
      <c r="O101" s="31"/>
      <c r="P101" s="32">
        <f>110000</f>
        <v>110000</v>
      </c>
      <c r="Q101" s="32"/>
      <c r="R101" s="32"/>
      <c r="S101" s="32">
        <f>106593</f>
        <v>106593</v>
      </c>
      <c r="T101" s="32"/>
      <c r="U101" s="32"/>
      <c r="V101" s="32"/>
      <c r="W101" s="33">
        <f>3407</f>
        <v>3407</v>
      </c>
      <c r="X101" s="33"/>
    </row>
    <row r="102" spans="1:24" s="1" customFormat="1" ht="13.5" customHeight="1">
      <c r="A102" s="30" t="s">
        <v>161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84</v>
      </c>
      <c r="M102" s="31"/>
      <c r="N102" s="31" t="s">
        <v>162</v>
      </c>
      <c r="O102" s="31"/>
      <c r="P102" s="32">
        <f>129000</f>
        <v>129000</v>
      </c>
      <c r="Q102" s="32"/>
      <c r="R102" s="32"/>
      <c r="S102" s="32">
        <f>66436.01</f>
        <v>66436.01</v>
      </c>
      <c r="T102" s="32"/>
      <c r="U102" s="32"/>
      <c r="V102" s="32"/>
      <c r="W102" s="33">
        <f>62563.99</f>
        <v>62563.99</v>
      </c>
      <c r="X102" s="33"/>
    </row>
    <row r="103" spans="1:24" s="1" customFormat="1" ht="33.75" customHeight="1">
      <c r="A103" s="30" t="s">
        <v>151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84</v>
      </c>
      <c r="M103" s="31"/>
      <c r="N103" s="31" t="s">
        <v>163</v>
      </c>
      <c r="O103" s="31"/>
      <c r="P103" s="32">
        <f>1100000</f>
        <v>1100000</v>
      </c>
      <c r="Q103" s="32"/>
      <c r="R103" s="32"/>
      <c r="S103" s="32">
        <f>814305</f>
        <v>814305</v>
      </c>
      <c r="T103" s="32"/>
      <c r="U103" s="32"/>
      <c r="V103" s="32"/>
      <c r="W103" s="33">
        <f>285695</f>
        <v>285695</v>
      </c>
      <c r="X103" s="33"/>
    </row>
    <row r="104" spans="1:24" s="1" customFormat="1" ht="24" customHeight="1">
      <c r="A104" s="30" t="s">
        <v>91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84</v>
      </c>
      <c r="M104" s="31"/>
      <c r="N104" s="31" t="s">
        <v>164</v>
      </c>
      <c r="O104" s="31"/>
      <c r="P104" s="32">
        <f>300000</f>
        <v>300000</v>
      </c>
      <c r="Q104" s="32"/>
      <c r="R104" s="32"/>
      <c r="S104" s="32">
        <f>213504.4</f>
        <v>213504.4</v>
      </c>
      <c r="T104" s="32"/>
      <c r="U104" s="32"/>
      <c r="V104" s="32"/>
      <c r="W104" s="33">
        <f>86495.6</f>
        <v>86495.6</v>
      </c>
      <c r="X104" s="33"/>
    </row>
    <row r="105" spans="1:24" s="1" customFormat="1" ht="15" customHeight="1">
      <c r="A105" s="36" t="s">
        <v>165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 t="s">
        <v>166</v>
      </c>
      <c r="M105" s="37"/>
      <c r="N105" s="37" t="s">
        <v>37</v>
      </c>
      <c r="O105" s="37"/>
      <c r="P105" s="38">
        <f>-1128079.27</f>
        <v>-1128079.27</v>
      </c>
      <c r="Q105" s="38"/>
      <c r="R105" s="38"/>
      <c r="S105" s="38">
        <f>423593.59</f>
        <v>423593.59</v>
      </c>
      <c r="T105" s="38"/>
      <c r="U105" s="38"/>
      <c r="V105" s="38"/>
      <c r="W105" s="39" t="s">
        <v>37</v>
      </c>
      <c r="X105" s="39"/>
    </row>
    <row r="106" spans="1:24" s="1" customFormat="1" ht="13.5" customHeight="1">
      <c r="A106" s="7" t="s">
        <v>13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s="1" customFormat="1" ht="13.5" customHeight="1">
      <c r="A107" s="12" t="s">
        <v>167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s="1" customFormat="1" ht="45.75" customHeight="1">
      <c r="A108" s="13" t="s">
        <v>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 t="s">
        <v>24</v>
      </c>
      <c r="M108" s="13"/>
      <c r="N108" s="13" t="s">
        <v>168</v>
      </c>
      <c r="O108" s="13"/>
      <c r="P108" s="14" t="s">
        <v>26</v>
      </c>
      <c r="Q108" s="14"/>
      <c r="R108" s="14"/>
      <c r="S108" s="14" t="s">
        <v>27</v>
      </c>
      <c r="T108" s="14"/>
      <c r="U108" s="14"/>
      <c r="V108" s="14"/>
      <c r="W108" s="15" t="s">
        <v>28</v>
      </c>
      <c r="X108" s="15"/>
    </row>
    <row r="109" spans="1:24" s="1" customFormat="1" ht="12.75" customHeight="1">
      <c r="A109" s="16" t="s">
        <v>29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30</v>
      </c>
      <c r="M109" s="16"/>
      <c r="N109" s="16" t="s">
        <v>31</v>
      </c>
      <c r="O109" s="16"/>
      <c r="P109" s="17" t="s">
        <v>32</v>
      </c>
      <c r="Q109" s="17"/>
      <c r="R109" s="17"/>
      <c r="S109" s="17" t="s">
        <v>33</v>
      </c>
      <c r="T109" s="17"/>
      <c r="U109" s="17"/>
      <c r="V109" s="17"/>
      <c r="W109" s="18" t="s">
        <v>34</v>
      </c>
      <c r="X109" s="18"/>
    </row>
    <row r="110" spans="1:24" s="1" customFormat="1" ht="13.5" customHeight="1">
      <c r="A110" s="19" t="s">
        <v>169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0" t="s">
        <v>170</v>
      </c>
      <c r="M110" s="20"/>
      <c r="N110" s="20" t="s">
        <v>37</v>
      </c>
      <c r="O110" s="20"/>
      <c r="P110" s="40">
        <f>1128079.27</f>
        <v>1128079.27</v>
      </c>
      <c r="Q110" s="40"/>
      <c r="R110" s="40"/>
      <c r="S110" s="21">
        <f>-423593.59</f>
        <v>-423593.59</v>
      </c>
      <c r="T110" s="21"/>
      <c r="U110" s="21"/>
      <c r="V110" s="21"/>
      <c r="W110" s="41" t="s">
        <v>37</v>
      </c>
      <c r="X110" s="41"/>
    </row>
    <row r="111" spans="1:24" s="1" customFormat="1" ht="13.5" customHeight="1">
      <c r="A111" s="42" t="s">
        <v>171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3" t="s">
        <v>13</v>
      </c>
      <c r="M111" s="43"/>
      <c r="N111" s="43" t="s">
        <v>13</v>
      </c>
      <c r="O111" s="43"/>
      <c r="P111" s="44" t="s">
        <v>13</v>
      </c>
      <c r="Q111" s="44"/>
      <c r="R111" s="44"/>
      <c r="S111" s="45" t="s">
        <v>13</v>
      </c>
      <c r="T111" s="45"/>
      <c r="U111" s="45"/>
      <c r="V111" s="45"/>
      <c r="W111" s="46" t="s">
        <v>13</v>
      </c>
      <c r="X111" s="46"/>
    </row>
    <row r="112" spans="1:24" s="1" customFormat="1" ht="13.5" customHeight="1">
      <c r="A112" s="23" t="s">
        <v>172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47" t="s">
        <v>173</v>
      </c>
      <c r="M112" s="47"/>
      <c r="N112" s="24" t="s">
        <v>37</v>
      </c>
      <c r="O112" s="24"/>
      <c r="P112" s="48" t="s">
        <v>46</v>
      </c>
      <c r="Q112" s="48"/>
      <c r="R112" s="48"/>
      <c r="S112" s="27" t="s">
        <v>46</v>
      </c>
      <c r="T112" s="27"/>
      <c r="U112" s="27"/>
      <c r="V112" s="27"/>
      <c r="W112" s="49" t="s">
        <v>46</v>
      </c>
      <c r="X112" s="49"/>
    </row>
    <row r="113" spans="1:24" s="1" customFormat="1" ht="13.5" customHeight="1">
      <c r="A113" s="30" t="s">
        <v>13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173</v>
      </c>
      <c r="M113" s="31"/>
      <c r="N113" s="31" t="s">
        <v>13</v>
      </c>
      <c r="O113" s="31"/>
      <c r="P113" s="50" t="s">
        <v>46</v>
      </c>
      <c r="Q113" s="50"/>
      <c r="R113" s="50"/>
      <c r="S113" s="34" t="s">
        <v>46</v>
      </c>
      <c r="T113" s="34"/>
      <c r="U113" s="34"/>
      <c r="V113" s="34"/>
      <c r="W113" s="51" t="s">
        <v>46</v>
      </c>
      <c r="X113" s="51"/>
    </row>
    <row r="114" spans="1:24" s="1" customFormat="1" ht="13.5" customHeight="1">
      <c r="A114" s="30" t="s">
        <v>174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43" t="s">
        <v>175</v>
      </c>
      <c r="M114" s="43"/>
      <c r="N114" s="43" t="s">
        <v>37</v>
      </c>
      <c r="O114" s="43"/>
      <c r="P114" s="44" t="s">
        <v>46</v>
      </c>
      <c r="Q114" s="44"/>
      <c r="R114" s="44"/>
      <c r="S114" s="34" t="s">
        <v>46</v>
      </c>
      <c r="T114" s="34"/>
      <c r="U114" s="34"/>
      <c r="V114" s="34"/>
      <c r="W114" s="46" t="s">
        <v>46</v>
      </c>
      <c r="X114" s="46"/>
    </row>
    <row r="115" spans="1:24" s="1" customFormat="1" ht="13.5" customHeight="1">
      <c r="A115" s="30" t="s">
        <v>13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175</v>
      </c>
      <c r="M115" s="31"/>
      <c r="N115" s="31" t="s">
        <v>13</v>
      </c>
      <c r="O115" s="31"/>
      <c r="P115" s="50" t="s">
        <v>46</v>
      </c>
      <c r="Q115" s="50"/>
      <c r="R115" s="50"/>
      <c r="S115" s="34" t="s">
        <v>46</v>
      </c>
      <c r="T115" s="34"/>
      <c r="U115" s="34"/>
      <c r="V115" s="34"/>
      <c r="W115" s="51" t="s">
        <v>46</v>
      </c>
      <c r="X115" s="51"/>
    </row>
    <row r="116" spans="1:24" s="1" customFormat="1" ht="13.5" customHeight="1">
      <c r="A116" s="30" t="s">
        <v>176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177</v>
      </c>
      <c r="M116" s="31"/>
      <c r="N116" s="31" t="s">
        <v>178</v>
      </c>
      <c r="O116" s="31"/>
      <c r="P116" s="52">
        <f>1128079.27</f>
        <v>1128079.27</v>
      </c>
      <c r="Q116" s="52"/>
      <c r="R116" s="52"/>
      <c r="S116" s="32">
        <f>-423593.59</f>
        <v>-423593.59</v>
      </c>
      <c r="T116" s="32"/>
      <c r="U116" s="32"/>
      <c r="V116" s="32"/>
      <c r="W116" s="53">
        <f>1551672.86</f>
        <v>1551672.86</v>
      </c>
      <c r="X116" s="53"/>
    </row>
    <row r="117" spans="1:24" s="1" customFormat="1" ht="13.5" customHeight="1">
      <c r="A117" s="30" t="s">
        <v>179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180</v>
      </c>
      <c r="M117" s="31"/>
      <c r="N117" s="31" t="s">
        <v>181</v>
      </c>
      <c r="O117" s="31"/>
      <c r="P117" s="52">
        <f>-46125924.58</f>
        <v>-46125924.58</v>
      </c>
      <c r="Q117" s="52"/>
      <c r="R117" s="52"/>
      <c r="S117" s="32">
        <f>-28733687.21</f>
        <v>-28733687.21</v>
      </c>
      <c r="T117" s="32"/>
      <c r="U117" s="32"/>
      <c r="V117" s="32"/>
      <c r="W117" s="54" t="s">
        <v>37</v>
      </c>
      <c r="X117" s="54"/>
    </row>
    <row r="118" spans="1:24" s="1" customFormat="1" ht="13.5" customHeight="1">
      <c r="A118" s="30" t="s">
        <v>182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183</v>
      </c>
      <c r="M118" s="31"/>
      <c r="N118" s="31" t="s">
        <v>184</v>
      </c>
      <c r="O118" s="31"/>
      <c r="P118" s="52">
        <f>47254003.85</f>
        <v>47254003.85</v>
      </c>
      <c r="Q118" s="52"/>
      <c r="R118" s="52"/>
      <c r="S118" s="32">
        <f>28310093.62</f>
        <v>28310093.62</v>
      </c>
      <c r="T118" s="32"/>
      <c r="U118" s="32"/>
      <c r="V118" s="32"/>
      <c r="W118" s="54" t="s">
        <v>37</v>
      </c>
      <c r="X118" s="54"/>
    </row>
    <row r="119" spans="1:24" s="1" customFormat="1" ht="13.5" customHeight="1">
      <c r="A119" s="56" t="s">
        <v>13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</row>
    <row r="120" spans="1:24" s="1" customFormat="1" ht="13.5" customHeight="1">
      <c r="A120" s="7" t="s">
        <v>13</v>
      </c>
      <c r="B120" s="7"/>
      <c r="C120" s="7"/>
      <c r="D120" s="7"/>
      <c r="E120" s="7"/>
      <c r="F120" s="7"/>
      <c r="G120" s="7"/>
      <c r="H120" s="7"/>
      <c r="I120" s="55" t="s">
        <v>13</v>
      </c>
      <c r="J120" s="55"/>
      <c r="K120" s="55"/>
      <c r="L120" s="55"/>
      <c r="M120" s="55"/>
      <c r="N120" s="55" t="s">
        <v>185</v>
      </c>
      <c r="O120" s="55"/>
      <c r="P120" s="55"/>
      <c r="Q120" s="55"/>
      <c r="R120" s="7" t="s">
        <v>13</v>
      </c>
      <c r="S120" s="7"/>
      <c r="T120" s="7"/>
      <c r="U120" s="7"/>
      <c r="V120" s="7"/>
      <c r="W120" s="7"/>
      <c r="X120" s="7"/>
    </row>
    <row r="121" spans="1:24" s="1" customFormat="1" ht="13.5" customHeight="1">
      <c r="A121" s="7" t="s">
        <v>13</v>
      </c>
      <c r="B121" s="7"/>
      <c r="C121" s="7"/>
      <c r="D121" s="7"/>
      <c r="E121" s="7"/>
      <c r="F121" s="7"/>
      <c r="G121" s="7"/>
      <c r="H121" s="7"/>
      <c r="I121" s="10" t="s">
        <v>13</v>
      </c>
      <c r="J121" s="57" t="s">
        <v>186</v>
      </c>
      <c r="K121" s="57"/>
      <c r="L121" s="57"/>
      <c r="M121" s="10" t="s">
        <v>13</v>
      </c>
      <c r="N121" s="10" t="s">
        <v>13</v>
      </c>
      <c r="O121" s="57" t="s">
        <v>187</v>
      </c>
      <c r="P121" s="57"/>
      <c r="Q121" s="7" t="s">
        <v>13</v>
      </c>
      <c r="R121" s="7"/>
      <c r="S121" s="7"/>
      <c r="T121" s="7"/>
      <c r="U121" s="7"/>
      <c r="V121" s="7"/>
      <c r="W121" s="7"/>
      <c r="X121" s="7"/>
    </row>
    <row r="122" spans="1:24" s="1" customFormat="1" ht="7.5" customHeight="1">
      <c r="A122" s="7" t="s">
        <v>13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s="1" customFormat="1" ht="13.5" customHeight="1">
      <c r="A123" s="7" t="s">
        <v>13</v>
      </c>
      <c r="B123" s="7"/>
      <c r="C123" s="7"/>
      <c r="D123" s="7"/>
      <c r="E123" s="7"/>
      <c r="F123" s="7"/>
      <c r="G123" s="7"/>
      <c r="H123" s="7"/>
      <c r="I123" s="55" t="s">
        <v>13</v>
      </c>
      <c r="J123" s="55"/>
      <c r="K123" s="55"/>
      <c r="L123" s="55"/>
      <c r="M123" s="55"/>
      <c r="N123" s="55" t="s">
        <v>188</v>
      </c>
      <c r="O123" s="55"/>
      <c r="P123" s="55"/>
      <c r="Q123" s="55"/>
      <c r="R123" s="7" t="s">
        <v>13</v>
      </c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13</v>
      </c>
      <c r="B124" s="7"/>
      <c r="C124" s="7"/>
      <c r="D124" s="7"/>
      <c r="E124" s="7"/>
      <c r="F124" s="7"/>
      <c r="G124" s="7"/>
      <c r="H124" s="7"/>
      <c r="I124" s="10" t="s">
        <v>13</v>
      </c>
      <c r="J124" s="57" t="s">
        <v>186</v>
      </c>
      <c r="K124" s="57"/>
      <c r="L124" s="57"/>
      <c r="M124" s="10" t="s">
        <v>13</v>
      </c>
      <c r="N124" s="10" t="s">
        <v>13</v>
      </c>
      <c r="O124" s="57" t="s">
        <v>187</v>
      </c>
      <c r="P124" s="57"/>
      <c r="Q124" s="7" t="s">
        <v>13</v>
      </c>
      <c r="R124" s="7"/>
      <c r="S124" s="7"/>
      <c r="T124" s="7"/>
      <c r="U124" s="7"/>
      <c r="V124" s="7"/>
      <c r="W124" s="7"/>
      <c r="X124" s="7"/>
    </row>
    <row r="125" spans="1:24" s="1" customFormat="1" ht="7.5" customHeight="1">
      <c r="A125" s="7" t="s">
        <v>13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189</v>
      </c>
      <c r="B126" s="7"/>
      <c r="C126" s="55" t="s">
        <v>13</v>
      </c>
      <c r="D126" s="55"/>
      <c r="E126" s="55"/>
      <c r="F126" s="55"/>
      <c r="G126" s="55"/>
      <c r="H126" s="55"/>
      <c r="I126" s="55" t="s">
        <v>13</v>
      </c>
      <c r="J126" s="55"/>
      <c r="K126" s="55"/>
      <c r="L126" s="55"/>
      <c r="M126" s="55"/>
      <c r="N126" s="55" t="s">
        <v>190</v>
      </c>
      <c r="O126" s="55"/>
      <c r="P126" s="55"/>
      <c r="Q126" s="55"/>
      <c r="R126" s="7" t="s">
        <v>13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13</v>
      </c>
      <c r="B127" s="7"/>
      <c r="C127" s="10" t="s">
        <v>13</v>
      </c>
      <c r="D127" s="57" t="s">
        <v>191</v>
      </c>
      <c r="E127" s="57"/>
      <c r="F127" s="57"/>
      <c r="G127" s="57"/>
      <c r="H127" s="10" t="s">
        <v>13</v>
      </c>
      <c r="I127" s="10" t="s">
        <v>13</v>
      </c>
      <c r="J127" s="57" t="s">
        <v>186</v>
      </c>
      <c r="K127" s="57"/>
      <c r="L127" s="57"/>
      <c r="M127" s="10" t="s">
        <v>13</v>
      </c>
      <c r="N127" s="10" t="s">
        <v>13</v>
      </c>
      <c r="O127" s="57" t="s">
        <v>187</v>
      </c>
      <c r="P127" s="57"/>
      <c r="Q127" s="7" t="s">
        <v>13</v>
      </c>
      <c r="R127" s="7"/>
      <c r="S127" s="7"/>
      <c r="T127" s="7"/>
      <c r="U127" s="7"/>
      <c r="V127" s="7"/>
      <c r="W127" s="7"/>
      <c r="X127" s="7"/>
    </row>
    <row r="128" spans="1:24" s="1" customFormat="1" ht="15.7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58" t="s">
        <v>192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7" t="s">
        <v>13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s="1" customFormat="1" ht="13.5" customHeight="1">
      <c r="A130" s="4" t="s">
        <v>193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</sheetData>
  <sheetProtection/>
  <mergeCells count="683">
    <mergeCell ref="A129:J129"/>
    <mergeCell ref="K129:X129"/>
    <mergeCell ref="A130:X130"/>
    <mergeCell ref="A127:B127"/>
    <mergeCell ref="D127:G127"/>
    <mergeCell ref="J127:L127"/>
    <mergeCell ref="O127:P127"/>
    <mergeCell ref="Q127:X127"/>
    <mergeCell ref="A128:X128"/>
    <mergeCell ref="A125:X125"/>
    <mergeCell ref="A126:B126"/>
    <mergeCell ref="C126:H126"/>
    <mergeCell ref="I126:M126"/>
    <mergeCell ref="N126:Q126"/>
    <mergeCell ref="R126:X126"/>
    <mergeCell ref="A122:X122"/>
    <mergeCell ref="A123:H123"/>
    <mergeCell ref="I123:M123"/>
    <mergeCell ref="N123:Q123"/>
    <mergeCell ref="R123:X123"/>
    <mergeCell ref="A124:H124"/>
    <mergeCell ref="J124:L124"/>
    <mergeCell ref="O124:P124"/>
    <mergeCell ref="Q124:X124"/>
    <mergeCell ref="A119:X119"/>
    <mergeCell ref="A120:H120"/>
    <mergeCell ref="I120:M120"/>
    <mergeCell ref="N120:Q120"/>
    <mergeCell ref="R120:X120"/>
    <mergeCell ref="A121:H121"/>
    <mergeCell ref="J121:L121"/>
    <mergeCell ref="O121:P121"/>
    <mergeCell ref="Q121:X121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6:X106"/>
    <mergeCell ref="A107:X107"/>
    <mergeCell ref="A108:K108"/>
    <mergeCell ref="L108:M108"/>
    <mergeCell ref="N108:O108"/>
    <mergeCell ref="P108:R108"/>
    <mergeCell ref="S108:V108"/>
    <mergeCell ref="W108:X108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4:X34"/>
    <mergeCell ref="A35:X35"/>
    <mergeCell ref="A36:K36"/>
    <mergeCell ref="L36:M36"/>
    <mergeCell ref="N36:O36"/>
    <mergeCell ref="P36:R36"/>
    <mergeCell ref="S36:V36"/>
    <mergeCell ref="W36:X36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4" max="255" man="1"/>
    <brk id="10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2017-10-18T09:48:31Z</dcterms:created>
  <dcterms:modified xsi:type="dcterms:W3CDTF">2017-10-18T09:48:32Z</dcterms:modified>
  <cp:category/>
  <cp:version/>
  <cp:contentType/>
  <cp:contentStatus/>
</cp:coreProperties>
</file>