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<sst xmlns="http://schemas.openxmlformats.org/spreadsheetml/2006/main" count="446" uniqueCount="193">
  <si>
    <t>ОТЧЕТ ОБ ИСПОЛНЕНИИ БЮДЖЕТА</t>
  </si>
  <si>
    <t>КОДЫ</t>
  </si>
  <si>
    <t xml:space="preserve">Форма по ОКУД </t>
  </si>
  <si>
    <t>0503117</t>
  </si>
  <si>
    <t>на 1 марта 2021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</si>
  <si>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</si>
  <si>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</si>
  <si>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</si>
  <si>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</si>
  <si>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</si>
  <si>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</si>
  <si>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</si>
  <si>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</si>
  <si>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</si>
  <si>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</si>
  <si>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</si>
  <si>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</si>
  <si>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</si>
  <si>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</si>
  <si>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</si>
  <si>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</si>
  <si>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</si>
  <si>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</si>
  <si>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</si>
  <si>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</si>
  <si>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</si>
  <si>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</si>
  <si>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</si>
  <si>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</si>
  <si>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</si>
  <si>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</si>
  <si>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</si>
  <si>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</si>
  <si>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</si>
  <si>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</si>
  <si>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</si>
  <si>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</si>
  <si>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</si>
  <si>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</si>
  <si>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</si>
  <si>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</si>
  <si>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</si>
  <si>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</si>
  <si>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</si>
  <si>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</si>
  <si>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</si>
  <si>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</si>
  <si>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</si>
  <si>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</si>
  <si>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</si>
  <si>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</si>
  <si>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</si>
  <si>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</si>
  <si>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</si>
  <si>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</si>
  <si>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</si>
  <si>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</si>
  <si>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</si>
  <si>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</si>
  <si>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</si>
  <si>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</si>
  <si>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</si>
  <si>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</si>
  <si>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</si>
  <si>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</si>
  <si>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</si>
  <si>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</si>
  <si>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</si>
  <si>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</si>
  <si>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</si>
  <si>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</si>
  <si>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</si>
  <si>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</si>
  <si>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</si>
  <si>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</si>
  <si>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</si>
  <si>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</si>
  <si>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</si>
  <si>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</si>
  <si>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</si>
  <si>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</si>
  <si>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</si>
  <si>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</si>
  <si>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</si>
  <si>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</si>
  <si>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</si>
  <si>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</si>
  <si>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</si>
  <si>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</si>
  <si>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</si>
  <si>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</si>
  <si>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</si>
  <si>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</si>
  <si>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</si>
  <si>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</si>
  <si>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</si>
  <si>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</si>
  <si>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</si>
  <si>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</si>
  <si>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</si>
  <si>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</si>
  <si>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</si>
  <si>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</si>
  <si>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</si>
  <si>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</si>
  <si>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</si>
  <si>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</si>
  <si>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</si>
  <si>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</si>
  <si>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</si>
  <si>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</si>
  <si>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</si>
  <si>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</si>
  <si>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</si>
  <si>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</si>
  <si>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992 0310 0360100000 244</t>
  </si>
  <si>
    <t>992 0310 0360200000 244</t>
  </si>
  <si>
    <t>992 0310 0370100000 244</t>
  </si>
  <si>
    <t>992 0310 0380100000 244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</si>
  <si>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</si>
  <si>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</si>
  <si>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</si>
  <si>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</si>
  <si>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</si>
  <si>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</si>
  <si>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</si>
  <si>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</si>
  <si>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</si>
  <si>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</si>
  <si>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992 0412 2100200000 244</t>
  </si>
  <si>
    <t>992 0412 2100300000 244</t>
  </si>
  <si>
    <t>992 0412 2100400000 244</t>
  </si>
  <si>
    <t>992 0412 2100400000 852</t>
  </si>
  <si>
    <t>992 0412 2100400000 853</t>
  </si>
  <si>
    <t>992 0502 2200500000 244</t>
  </si>
  <si>
    <t>992 0502 22006S0330 243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</si>
  <si>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</si>
  <si>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</si>
  <si>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</si>
  <si>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</si>
  <si>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</si>
  <si>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992 0503 2501100000 244</t>
  </si>
  <si>
    <t>992 0503 2501200000 244</t>
  </si>
  <si>
    <t>992 0503 250F255550 243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</si>
  <si>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</si>
  <si>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</si>
  <si>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</si>
  <si>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</si>
  <si>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</si>
  <si>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</si>
  <si>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</si>
  <si>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</si>
  <si>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</si>
  <si>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</si>
  <si>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</si>
  <si>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</si>
  <si>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</si>
  <si>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</si>
  <si>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</si>
  <si>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</si>
  <si>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</si>
  <si>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</si>
  <si>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</si>
  <si>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</si>
  <si>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</si>
  <si>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</si>
  <si>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</si>
  <si>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</si>
  <si>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</si>
  <si>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</si>
  <si>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</si>
  <si>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</si>
  <si>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</si>
  <si>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</si>
  <si>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</si>
  <si>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</si>
  <si>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</si>
  <si>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</si>
  <si>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</si>
  <si>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</si>
  <si>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</si>
  <si>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</si>
  <si>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</si>
  <si>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</si>
  <si>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</si>
  <si>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</si>
  <si>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</si>
  <si>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</si>
  <si>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</si>
  <si>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</si>
  <si>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</si>
  <si>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5 марта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</si>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</sst>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44256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81765700</f>
        <v>81765700</v>
      </c>
      <c r="Q12" s="21"/>
      <c r="R12" s="21"/>
      <c r="S12" s="21">
        <f>7301053.66</f>
        <v>7301053.66</v>
      </c>
      <c r="T12" s="21"/>
      <c r="U12" s="21"/>
      <c r="V12" s="21"/>
      <c r="W12" s="22">
        <f>74464646.34</f>
        <v>74464646.34</v>
      </c>
      <c r="X12" s="22"/>
    </row>
    <row r="13" spans="1:24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2434700</f>
        <v>2434700</v>
      </c>
      <c r="Q13" s="25"/>
      <c r="R13" s="25"/>
      <c r="S13" s="25">
        <f>205706.99</f>
        <v>205706.99</v>
      </c>
      <c r="T13" s="25"/>
      <c r="U13" s="25"/>
      <c r="V13" s="25"/>
      <c r="W13" s="26">
        <f>2228993.01</f>
        <v>2228993.01</v>
      </c>
      <c r="X13" s="26"/>
    </row>
    <row r="14" spans="1:24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25000</f>
        <v>25000</v>
      </c>
      <c r="Q14" s="25"/>
      <c r="R14" s="25"/>
      <c r="S14" s="25">
        <f>1320.15</f>
        <v>1320.15</v>
      </c>
      <c r="T14" s="25"/>
      <c r="U14" s="25"/>
      <c r="V14" s="25"/>
      <c r="W14" s="26">
        <f>23679.85</f>
        <v>23679.85</v>
      </c>
      <c r="X14" s="26"/>
    </row>
    <row r="15" spans="1:24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3100000</f>
        <v>3100000</v>
      </c>
      <c r="Q15" s="25"/>
      <c r="R15" s="25"/>
      <c r="S15" s="25">
        <f>272745.87</f>
        <v>272745.87</v>
      </c>
      <c r="T15" s="25"/>
      <c r="U15" s="25"/>
      <c r="V15" s="25"/>
      <c r="W15" s="26">
        <f>2827254.13</f>
        <v>2827254.13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7" t="s">
        <v>47</v>
      </c>
      <c r="Q16" s="27"/>
      <c r="R16" s="27"/>
      <c r="S16" s="25">
        <f>-41720.54</f>
        <v>-41720.54</v>
      </c>
      <c r="T16" s="25"/>
      <c r="U16" s="25"/>
      <c r="V16" s="25"/>
      <c r="W16" s="28" t="s">
        <v>47</v>
      </c>
      <c r="X16" s="28"/>
    </row>
    <row r="17" spans="1:24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17330000</f>
        <v>17330000</v>
      </c>
      <c r="Q17" s="25"/>
      <c r="R17" s="25"/>
      <c r="S17" s="25">
        <f>2835102.6</f>
        <v>2835102.6</v>
      </c>
      <c r="T17" s="25"/>
      <c r="U17" s="25"/>
      <c r="V17" s="25"/>
      <c r="W17" s="26">
        <f>14494897.4</f>
        <v>14494897.4</v>
      </c>
      <c r="X17" s="26"/>
    </row>
    <row r="18" spans="1:24" s="1" customFormat="1" ht="66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100000</f>
        <v>100000</v>
      </c>
      <c r="Q18" s="25"/>
      <c r="R18" s="25"/>
      <c r="S18" s="25">
        <f>62208.29</f>
        <v>62208.29</v>
      </c>
      <c r="T18" s="25"/>
      <c r="U18" s="25"/>
      <c r="V18" s="25"/>
      <c r="W18" s="26">
        <f>37791.71</f>
        <v>37791.71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400000</f>
        <v>400000</v>
      </c>
      <c r="Q19" s="25"/>
      <c r="R19" s="25"/>
      <c r="S19" s="25">
        <f>9330.63</f>
        <v>9330.63</v>
      </c>
      <c r="T19" s="25"/>
      <c r="U19" s="25"/>
      <c r="V19" s="25"/>
      <c r="W19" s="26">
        <f>390669.37</f>
        <v>390669.37</v>
      </c>
      <c r="X19" s="26"/>
    </row>
    <row r="20" spans="1:24" s="1" customFormat="1" ht="54.7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100000</f>
        <v>100000</v>
      </c>
      <c r="Q20" s="25"/>
      <c r="R20" s="25"/>
      <c r="S20" s="25">
        <f>5363.61</f>
        <v>5363.61</v>
      </c>
      <c r="T20" s="25"/>
      <c r="U20" s="25"/>
      <c r="V20" s="25"/>
      <c r="W20" s="26">
        <f>94636.39</f>
        <v>94636.39</v>
      </c>
      <c r="X20" s="26"/>
    </row>
    <row r="21" spans="1:24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1240000</f>
        <v>1240000</v>
      </c>
      <c r="Q21" s="25"/>
      <c r="R21" s="25"/>
      <c r="S21" s="25">
        <f>556354.75</f>
        <v>556354.75</v>
      </c>
      <c r="T21" s="25"/>
      <c r="U21" s="25"/>
      <c r="V21" s="25"/>
      <c r="W21" s="26">
        <f>683645.25</f>
        <v>683645.25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5800000</f>
        <v>5800000</v>
      </c>
      <c r="Q22" s="25"/>
      <c r="R22" s="25"/>
      <c r="S22" s="25">
        <f>492150.11</f>
        <v>492150.11</v>
      </c>
      <c r="T22" s="25"/>
      <c r="U22" s="25"/>
      <c r="V22" s="25"/>
      <c r="W22" s="26">
        <f>5307849.89</f>
        <v>5307849.89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1600000</f>
        <v>1600000</v>
      </c>
      <c r="Q23" s="25"/>
      <c r="R23" s="25"/>
      <c r="S23" s="25">
        <f>392132</f>
        <v>392132</v>
      </c>
      <c r="T23" s="25"/>
      <c r="U23" s="25"/>
      <c r="V23" s="25"/>
      <c r="W23" s="26">
        <f>1207868</f>
        <v>1207868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7900000</f>
        <v>7900000</v>
      </c>
      <c r="Q24" s="25"/>
      <c r="R24" s="25"/>
      <c r="S24" s="25">
        <f>229758.27</f>
        <v>229758.27</v>
      </c>
      <c r="T24" s="25"/>
      <c r="U24" s="25"/>
      <c r="V24" s="25"/>
      <c r="W24" s="26">
        <f>7670241.73</f>
        <v>7670241.73</v>
      </c>
      <c r="X24" s="26"/>
    </row>
    <row r="25" spans="1:24" s="1" customFormat="1" ht="33.7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7" t="s">
        <v>47</v>
      </c>
      <c r="Q25" s="27"/>
      <c r="R25" s="27"/>
      <c r="S25" s="25">
        <f>42737.8</f>
        <v>42737.8</v>
      </c>
      <c r="T25" s="25"/>
      <c r="U25" s="25"/>
      <c r="V25" s="25"/>
      <c r="W25" s="28" t="s">
        <v>47</v>
      </c>
      <c r="X25" s="28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471600</f>
        <v>471600</v>
      </c>
      <c r="Q26" s="25"/>
      <c r="R26" s="25"/>
      <c r="S26" s="25">
        <f>5008</f>
        <v>5008</v>
      </c>
      <c r="T26" s="25"/>
      <c r="U26" s="25"/>
      <c r="V26" s="25"/>
      <c r="W26" s="26">
        <f>466592</f>
        <v>466592</v>
      </c>
      <c r="X26" s="26"/>
    </row>
    <row r="27" spans="1:24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5">
        <f>8083300</f>
        <v>8083300</v>
      </c>
      <c r="Q27" s="25"/>
      <c r="R27" s="25"/>
      <c r="S27" s="25">
        <f>2025600</f>
        <v>2025600</v>
      </c>
      <c r="T27" s="25"/>
      <c r="U27" s="25"/>
      <c r="V27" s="25"/>
      <c r="W27" s="26">
        <f>6057700</f>
        <v>6057700</v>
      </c>
      <c r="X27" s="26"/>
    </row>
    <row r="28" spans="1:24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5">
        <f>1000000</f>
        <v>1000000</v>
      </c>
      <c r="Q28" s="25"/>
      <c r="R28" s="25"/>
      <c r="S28" s="25">
        <f>166600</f>
        <v>166600</v>
      </c>
      <c r="T28" s="25"/>
      <c r="U28" s="25"/>
      <c r="V28" s="25"/>
      <c r="W28" s="26">
        <f>833400</f>
        <v>833400</v>
      </c>
      <c r="X28" s="26"/>
    </row>
    <row r="29" spans="1:24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5">
        <f>25047800</f>
        <v>25047800</v>
      </c>
      <c r="Q29" s="25"/>
      <c r="R29" s="25"/>
      <c r="S29" s="27" t="s">
        <v>47</v>
      </c>
      <c r="T29" s="27"/>
      <c r="U29" s="27"/>
      <c r="V29" s="27"/>
      <c r="W29" s="26">
        <f>25047800</f>
        <v>25047800</v>
      </c>
      <c r="X29" s="26"/>
    </row>
    <row r="30" spans="1:24" s="1" customFormat="1" ht="13.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75</v>
      </c>
      <c r="O30" s="24"/>
      <c r="P30" s="25">
        <f>6635100</f>
        <v>6635100</v>
      </c>
      <c r="Q30" s="25"/>
      <c r="R30" s="25"/>
      <c r="S30" s="27" t="s">
        <v>47</v>
      </c>
      <c r="T30" s="27"/>
      <c r="U30" s="27"/>
      <c r="V30" s="27"/>
      <c r="W30" s="26">
        <f>6635100</f>
        <v>6635100</v>
      </c>
      <c r="X30" s="26"/>
    </row>
    <row r="31" spans="1:24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77</v>
      </c>
      <c r="O31" s="24"/>
      <c r="P31" s="25">
        <f>7600</f>
        <v>7600</v>
      </c>
      <c r="Q31" s="25"/>
      <c r="R31" s="25"/>
      <c r="S31" s="27" t="s">
        <v>47</v>
      </c>
      <c r="T31" s="27"/>
      <c r="U31" s="27"/>
      <c r="V31" s="27"/>
      <c r="W31" s="26">
        <f>7600</f>
        <v>7600</v>
      </c>
      <c r="X31" s="26"/>
    </row>
    <row r="32" spans="1:24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79</v>
      </c>
      <c r="O32" s="24"/>
      <c r="P32" s="25">
        <f>490600</f>
        <v>490600</v>
      </c>
      <c r="Q32" s="25"/>
      <c r="R32" s="25"/>
      <c r="S32" s="25">
        <f>40655.13</f>
        <v>40655.13</v>
      </c>
      <c r="T32" s="25"/>
      <c r="U32" s="25"/>
      <c r="V32" s="25"/>
      <c r="W32" s="26">
        <f>449944.87</f>
        <v>449944.87</v>
      </c>
      <c r="X32" s="26"/>
    </row>
    <row r="33" spans="1:24" s="1" customFormat="1" ht="13.5" customHeight="1">
      <c r="A33" s="29" t="s">
        <v>18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1" customFormat="1" ht="13.5" customHeight="1">
      <c r="A34" s="12" t="s">
        <v>80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" customFormat="1" ht="34.5" customHeight="1">
      <c r="A35" s="13" t="s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25</v>
      </c>
      <c r="M35" s="13"/>
      <c r="N35" s="13" t="s">
        <v>81</v>
      </c>
      <c r="O35" s="13"/>
      <c r="P35" s="14" t="s">
        <v>27</v>
      </c>
      <c r="Q35" s="14"/>
      <c r="R35" s="14"/>
      <c r="S35" s="14" t="s">
        <v>28</v>
      </c>
      <c r="T35" s="14"/>
      <c r="U35" s="14"/>
      <c r="V35" s="14"/>
      <c r="W35" s="15" t="s">
        <v>29</v>
      </c>
      <c r="X35" s="15"/>
    </row>
    <row r="36" spans="1:24" s="1" customFormat="1" ht="13.5" customHeight="1">
      <c r="A36" s="16" t="s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31</v>
      </c>
      <c r="M36" s="16"/>
      <c r="N36" s="16" t="s">
        <v>32</v>
      </c>
      <c r="O36" s="16"/>
      <c r="P36" s="17" t="s">
        <v>33</v>
      </c>
      <c r="Q36" s="17"/>
      <c r="R36" s="17"/>
      <c r="S36" s="17" t="s">
        <v>34</v>
      </c>
      <c r="T36" s="17"/>
      <c r="U36" s="17"/>
      <c r="V36" s="17"/>
      <c r="W36" s="18" t="s">
        <v>35</v>
      </c>
      <c r="X36" s="18"/>
    </row>
    <row r="37" spans="1:24" s="1" customFormat="1" ht="13.5" customHeight="1">
      <c r="A37" s="19" t="s">
        <v>82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83</v>
      </c>
      <c r="M37" s="20"/>
      <c r="N37" s="20" t="s">
        <v>38</v>
      </c>
      <c r="O37" s="20"/>
      <c r="P37" s="21">
        <f>82803932.76</f>
        <v>82803932.76</v>
      </c>
      <c r="Q37" s="21"/>
      <c r="R37" s="21"/>
      <c r="S37" s="21">
        <f>7123344.24</f>
        <v>7123344.24</v>
      </c>
      <c r="T37" s="21"/>
      <c r="U37" s="21"/>
      <c r="V37" s="21"/>
      <c r="W37" s="22">
        <f>75680588.52</f>
        <v>75680588.52</v>
      </c>
      <c r="X37" s="22"/>
    </row>
    <row r="38" spans="1:24" s="1" customFormat="1" ht="13.5" customHeight="1">
      <c r="A38" s="30" t="s">
        <v>84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83</v>
      </c>
      <c r="M38" s="31"/>
      <c r="N38" s="31" t="s">
        <v>85</v>
      </c>
      <c r="O38" s="31"/>
      <c r="P38" s="32">
        <f>787400</f>
        <v>787400</v>
      </c>
      <c r="Q38" s="32"/>
      <c r="R38" s="32"/>
      <c r="S38" s="32">
        <f>88167</f>
        <v>88167</v>
      </c>
      <c r="T38" s="32"/>
      <c r="U38" s="32"/>
      <c r="V38" s="32"/>
      <c r="W38" s="33">
        <f>699233</f>
        <v>699233</v>
      </c>
      <c r="X38" s="33"/>
    </row>
    <row r="39" spans="1:24" s="1" customFormat="1" ht="33.75" customHeight="1">
      <c r="A39" s="30" t="s">
        <v>86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83</v>
      </c>
      <c r="M39" s="31"/>
      <c r="N39" s="31" t="s">
        <v>87</v>
      </c>
      <c r="O39" s="31"/>
      <c r="P39" s="32">
        <f>237800</f>
        <v>237800</v>
      </c>
      <c r="Q39" s="32"/>
      <c r="R39" s="32"/>
      <c r="S39" s="32">
        <f>6217.88</f>
        <v>6217.88</v>
      </c>
      <c r="T39" s="32"/>
      <c r="U39" s="32"/>
      <c r="V39" s="32"/>
      <c r="W39" s="33">
        <f>231582.12</f>
        <v>231582.12</v>
      </c>
      <c r="X39" s="33"/>
    </row>
    <row r="40" spans="1:24" s="1" customFormat="1" ht="13.5" customHeight="1">
      <c r="A40" s="30" t="s">
        <v>84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83</v>
      </c>
      <c r="M40" s="31"/>
      <c r="N40" s="31" t="s">
        <v>88</v>
      </c>
      <c r="O40" s="31"/>
      <c r="P40" s="32">
        <f>4967400</f>
        <v>4967400</v>
      </c>
      <c r="Q40" s="32"/>
      <c r="R40" s="32"/>
      <c r="S40" s="32">
        <f>529970.95</f>
        <v>529970.95</v>
      </c>
      <c r="T40" s="32"/>
      <c r="U40" s="32"/>
      <c r="V40" s="32"/>
      <c r="W40" s="33">
        <f>4437429.05</f>
        <v>4437429.05</v>
      </c>
      <c r="X40" s="33"/>
    </row>
    <row r="41" spans="1:24" s="1" customFormat="1" ht="33.75" customHeight="1">
      <c r="A41" s="30" t="s">
        <v>86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83</v>
      </c>
      <c r="M41" s="31"/>
      <c r="N41" s="31" t="s">
        <v>89</v>
      </c>
      <c r="O41" s="31"/>
      <c r="P41" s="32">
        <f>1500200</f>
        <v>1500200</v>
      </c>
      <c r="Q41" s="32"/>
      <c r="R41" s="32"/>
      <c r="S41" s="32">
        <f>234961.39</f>
        <v>234961.39</v>
      </c>
      <c r="T41" s="32"/>
      <c r="U41" s="32"/>
      <c r="V41" s="32"/>
      <c r="W41" s="33">
        <f>1265238.61</f>
        <v>1265238.61</v>
      </c>
      <c r="X41" s="33"/>
    </row>
    <row r="42" spans="1:24" s="1" customFormat="1" ht="13.5" customHeight="1">
      <c r="A42" s="30" t="s">
        <v>90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83</v>
      </c>
      <c r="M42" s="31"/>
      <c r="N42" s="31" t="s">
        <v>91</v>
      </c>
      <c r="O42" s="31"/>
      <c r="P42" s="32">
        <f>333500</f>
        <v>333500</v>
      </c>
      <c r="Q42" s="32"/>
      <c r="R42" s="32"/>
      <c r="S42" s="32">
        <f>40061.3</f>
        <v>40061.3</v>
      </c>
      <c r="T42" s="32"/>
      <c r="U42" s="32"/>
      <c r="V42" s="32"/>
      <c r="W42" s="33">
        <f>293438.7</f>
        <v>293438.7</v>
      </c>
      <c r="X42" s="33"/>
    </row>
    <row r="43" spans="1:24" s="1" customFormat="1" ht="13.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83</v>
      </c>
      <c r="M43" s="31"/>
      <c r="N43" s="31" t="s">
        <v>93</v>
      </c>
      <c r="O43" s="31"/>
      <c r="P43" s="32">
        <f>4500</f>
        <v>4500</v>
      </c>
      <c r="Q43" s="32"/>
      <c r="R43" s="32"/>
      <c r="S43" s="34" t="s">
        <v>47</v>
      </c>
      <c r="T43" s="34"/>
      <c r="U43" s="34"/>
      <c r="V43" s="34"/>
      <c r="W43" s="33">
        <f>4500</f>
        <v>4500</v>
      </c>
      <c r="X43" s="33"/>
    </row>
    <row r="44" spans="1:24" s="1" customFormat="1" ht="13.5" customHeight="1">
      <c r="A44" s="30" t="s">
        <v>94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83</v>
      </c>
      <c r="M44" s="31"/>
      <c r="N44" s="31" t="s">
        <v>95</v>
      </c>
      <c r="O44" s="31"/>
      <c r="P44" s="32">
        <f>25000</f>
        <v>25000</v>
      </c>
      <c r="Q44" s="32"/>
      <c r="R44" s="32"/>
      <c r="S44" s="34" t="s">
        <v>47</v>
      </c>
      <c r="T44" s="34"/>
      <c r="U44" s="34"/>
      <c r="V44" s="34"/>
      <c r="W44" s="33">
        <f>25000</f>
        <v>25000</v>
      </c>
      <c r="X44" s="33"/>
    </row>
    <row r="45" spans="1:24" s="1" customFormat="1" ht="13.5" customHeight="1">
      <c r="A45" s="30" t="s">
        <v>90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83</v>
      </c>
      <c r="M45" s="31"/>
      <c r="N45" s="31" t="s">
        <v>96</v>
      </c>
      <c r="O45" s="31"/>
      <c r="P45" s="32">
        <f>7600</f>
        <v>7600</v>
      </c>
      <c r="Q45" s="32"/>
      <c r="R45" s="32"/>
      <c r="S45" s="34" t="s">
        <v>47</v>
      </c>
      <c r="T45" s="34"/>
      <c r="U45" s="34"/>
      <c r="V45" s="34"/>
      <c r="W45" s="33">
        <f>7600</f>
        <v>7600</v>
      </c>
      <c r="X45" s="33"/>
    </row>
    <row r="46" spans="1:24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83</v>
      </c>
      <c r="M46" s="31"/>
      <c r="N46" s="31" t="s">
        <v>98</v>
      </c>
      <c r="O46" s="31"/>
      <c r="P46" s="32">
        <f>285300</f>
        <v>285300</v>
      </c>
      <c r="Q46" s="32"/>
      <c r="R46" s="32"/>
      <c r="S46" s="34" t="s">
        <v>47</v>
      </c>
      <c r="T46" s="34"/>
      <c r="U46" s="34"/>
      <c r="V46" s="34"/>
      <c r="W46" s="33">
        <f>285300</f>
        <v>285300</v>
      </c>
      <c r="X46" s="33"/>
    </row>
    <row r="47" spans="1:24" s="1" customFormat="1" ht="13.5" customHeight="1">
      <c r="A47" s="30" t="s">
        <v>99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83</v>
      </c>
      <c r="M47" s="31"/>
      <c r="N47" s="31" t="s">
        <v>100</v>
      </c>
      <c r="O47" s="31"/>
      <c r="P47" s="32">
        <f>500000</f>
        <v>500000</v>
      </c>
      <c r="Q47" s="32"/>
      <c r="R47" s="32"/>
      <c r="S47" s="34" t="s">
        <v>47</v>
      </c>
      <c r="T47" s="34"/>
      <c r="U47" s="34"/>
      <c r="V47" s="34"/>
      <c r="W47" s="33">
        <f>500000</f>
        <v>500000</v>
      </c>
      <c r="X47" s="33"/>
    </row>
    <row r="48" spans="1:24" s="1" customFormat="1" ht="13.5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83</v>
      </c>
      <c r="M48" s="31"/>
      <c r="N48" s="31" t="s">
        <v>102</v>
      </c>
      <c r="O48" s="31"/>
      <c r="P48" s="32">
        <f>40000</f>
        <v>40000</v>
      </c>
      <c r="Q48" s="32"/>
      <c r="R48" s="32"/>
      <c r="S48" s="34" t="s">
        <v>47</v>
      </c>
      <c r="T48" s="34"/>
      <c r="U48" s="34"/>
      <c r="V48" s="34"/>
      <c r="W48" s="33">
        <f>40000</f>
        <v>40000</v>
      </c>
      <c r="X48" s="33"/>
    </row>
    <row r="49" spans="1:24" s="1" customFormat="1" ht="13.5" customHeight="1">
      <c r="A49" s="30" t="s">
        <v>90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83</v>
      </c>
      <c r="M49" s="31"/>
      <c r="N49" s="31" t="s">
        <v>103</v>
      </c>
      <c r="O49" s="31"/>
      <c r="P49" s="32">
        <f>143600</f>
        <v>143600</v>
      </c>
      <c r="Q49" s="32"/>
      <c r="R49" s="32"/>
      <c r="S49" s="34" t="s">
        <v>47</v>
      </c>
      <c r="T49" s="34"/>
      <c r="U49" s="34"/>
      <c r="V49" s="34"/>
      <c r="W49" s="33">
        <f>143600</f>
        <v>143600</v>
      </c>
      <c r="X49" s="33"/>
    </row>
    <row r="50" spans="1:24" s="1" customFormat="1" ht="13.5" customHeight="1">
      <c r="A50" s="30" t="s">
        <v>104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83</v>
      </c>
      <c r="M50" s="31"/>
      <c r="N50" s="31" t="s">
        <v>105</v>
      </c>
      <c r="O50" s="31"/>
      <c r="P50" s="32">
        <f>4879500</f>
        <v>4879500</v>
      </c>
      <c r="Q50" s="32"/>
      <c r="R50" s="32"/>
      <c r="S50" s="32">
        <f>712091</f>
        <v>712091</v>
      </c>
      <c r="T50" s="32"/>
      <c r="U50" s="32"/>
      <c r="V50" s="32"/>
      <c r="W50" s="33">
        <f>4167409</f>
        <v>4167409</v>
      </c>
      <c r="X50" s="33"/>
    </row>
    <row r="51" spans="1:24" s="1" customFormat="1" ht="24" customHeight="1">
      <c r="A51" s="30" t="s">
        <v>106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83</v>
      </c>
      <c r="M51" s="31"/>
      <c r="N51" s="31" t="s">
        <v>107</v>
      </c>
      <c r="O51" s="31"/>
      <c r="P51" s="32">
        <f>1473600</f>
        <v>1473600</v>
      </c>
      <c r="Q51" s="32"/>
      <c r="R51" s="32"/>
      <c r="S51" s="32">
        <f>153753.64</f>
        <v>153753.64</v>
      </c>
      <c r="T51" s="32"/>
      <c r="U51" s="32"/>
      <c r="V51" s="32"/>
      <c r="W51" s="33">
        <f>1319846.36</f>
        <v>1319846.36</v>
      </c>
      <c r="X51" s="33"/>
    </row>
    <row r="52" spans="1:24" s="1" customFormat="1" ht="13.5" customHeight="1">
      <c r="A52" s="30" t="s">
        <v>90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83</v>
      </c>
      <c r="M52" s="31"/>
      <c r="N52" s="31" t="s">
        <v>108</v>
      </c>
      <c r="O52" s="31"/>
      <c r="P52" s="32">
        <f>1566000</f>
        <v>1566000</v>
      </c>
      <c r="Q52" s="32"/>
      <c r="R52" s="32"/>
      <c r="S52" s="32">
        <f>465979.81</f>
        <v>465979.81</v>
      </c>
      <c r="T52" s="32"/>
      <c r="U52" s="32"/>
      <c r="V52" s="32"/>
      <c r="W52" s="33">
        <f>1100020.19</f>
        <v>1100020.19</v>
      </c>
      <c r="X52" s="33"/>
    </row>
    <row r="53" spans="1:24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83</v>
      </c>
      <c r="M53" s="31"/>
      <c r="N53" s="31" t="s">
        <v>110</v>
      </c>
      <c r="O53" s="31"/>
      <c r="P53" s="32">
        <f>920000</f>
        <v>920000</v>
      </c>
      <c r="Q53" s="32"/>
      <c r="R53" s="32"/>
      <c r="S53" s="34" t="s">
        <v>47</v>
      </c>
      <c r="T53" s="34"/>
      <c r="U53" s="34"/>
      <c r="V53" s="34"/>
      <c r="W53" s="33">
        <f>920000</f>
        <v>920000</v>
      </c>
      <c r="X53" s="33"/>
    </row>
    <row r="54" spans="1:24" s="1" customFormat="1" ht="13.5" customHeight="1">
      <c r="A54" s="30" t="s">
        <v>92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83</v>
      </c>
      <c r="M54" s="31"/>
      <c r="N54" s="31" t="s">
        <v>111</v>
      </c>
      <c r="O54" s="31"/>
      <c r="P54" s="32">
        <f>15000</f>
        <v>15000</v>
      </c>
      <c r="Q54" s="32"/>
      <c r="R54" s="32"/>
      <c r="S54" s="34" t="s">
        <v>47</v>
      </c>
      <c r="T54" s="34"/>
      <c r="U54" s="34"/>
      <c r="V54" s="34"/>
      <c r="W54" s="33">
        <f>15000</f>
        <v>15000</v>
      </c>
      <c r="X54" s="33"/>
    </row>
    <row r="55" spans="1:24" s="1" customFormat="1" ht="13.5" customHeight="1">
      <c r="A55" s="30" t="s">
        <v>94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83</v>
      </c>
      <c r="M55" s="31"/>
      <c r="N55" s="31" t="s">
        <v>112</v>
      </c>
      <c r="O55" s="31"/>
      <c r="P55" s="32">
        <f>6000</f>
        <v>6000</v>
      </c>
      <c r="Q55" s="32"/>
      <c r="R55" s="32"/>
      <c r="S55" s="34" t="s">
        <v>47</v>
      </c>
      <c r="T55" s="34"/>
      <c r="U55" s="34"/>
      <c r="V55" s="34"/>
      <c r="W55" s="33">
        <f>6000</f>
        <v>6000</v>
      </c>
      <c r="X55" s="33"/>
    </row>
    <row r="56" spans="1:24" s="1" customFormat="1" ht="13.5" customHeight="1">
      <c r="A56" s="30" t="s">
        <v>84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83</v>
      </c>
      <c r="M56" s="31"/>
      <c r="N56" s="31" t="s">
        <v>113</v>
      </c>
      <c r="O56" s="31"/>
      <c r="P56" s="32">
        <f>376800</f>
        <v>376800</v>
      </c>
      <c r="Q56" s="32"/>
      <c r="R56" s="32"/>
      <c r="S56" s="32">
        <f>32904</f>
        <v>32904</v>
      </c>
      <c r="T56" s="32"/>
      <c r="U56" s="32"/>
      <c r="V56" s="32"/>
      <c r="W56" s="33">
        <f>343896</f>
        <v>343896</v>
      </c>
      <c r="X56" s="33"/>
    </row>
    <row r="57" spans="1:24" s="1" customFormat="1" ht="33.75" customHeight="1">
      <c r="A57" s="30" t="s">
        <v>86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83</v>
      </c>
      <c r="M57" s="31"/>
      <c r="N57" s="31" t="s">
        <v>114</v>
      </c>
      <c r="O57" s="31"/>
      <c r="P57" s="32">
        <f>113800</f>
        <v>113800</v>
      </c>
      <c r="Q57" s="32"/>
      <c r="R57" s="32"/>
      <c r="S57" s="32">
        <f>7751.13</f>
        <v>7751.13</v>
      </c>
      <c r="T57" s="32"/>
      <c r="U57" s="32"/>
      <c r="V57" s="32"/>
      <c r="W57" s="33">
        <f>106048.87</f>
        <v>106048.87</v>
      </c>
      <c r="X57" s="33"/>
    </row>
    <row r="58" spans="1:24" s="1" customFormat="1" ht="13.5" customHeight="1">
      <c r="A58" s="30" t="s">
        <v>90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83</v>
      </c>
      <c r="M58" s="31"/>
      <c r="N58" s="31" t="s">
        <v>115</v>
      </c>
      <c r="O58" s="31"/>
      <c r="P58" s="32">
        <f>33300</f>
        <v>33300</v>
      </c>
      <c r="Q58" s="32"/>
      <c r="R58" s="32"/>
      <c r="S58" s="34" t="s">
        <v>47</v>
      </c>
      <c r="T58" s="34"/>
      <c r="U58" s="34"/>
      <c r="V58" s="34"/>
      <c r="W58" s="33">
        <f>33300</f>
        <v>33300</v>
      </c>
      <c r="X58" s="33"/>
    </row>
    <row r="59" spans="1:24" s="1" customFormat="1" ht="13.5" customHeight="1">
      <c r="A59" s="30" t="s">
        <v>90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83</v>
      </c>
      <c r="M59" s="31"/>
      <c r="N59" s="31" t="s">
        <v>116</v>
      </c>
      <c r="O59" s="31"/>
      <c r="P59" s="32">
        <f>97400</f>
        <v>97400</v>
      </c>
      <c r="Q59" s="32"/>
      <c r="R59" s="32"/>
      <c r="S59" s="34" t="s">
        <v>47</v>
      </c>
      <c r="T59" s="34"/>
      <c r="U59" s="34"/>
      <c r="V59" s="34"/>
      <c r="W59" s="33">
        <f>97400</f>
        <v>97400</v>
      </c>
      <c r="X59" s="33"/>
    </row>
    <row r="60" spans="1:24" s="1" customFormat="1" ht="13.5" customHeight="1">
      <c r="A60" s="30" t="s">
        <v>90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83</v>
      </c>
      <c r="M60" s="31"/>
      <c r="N60" s="31" t="s">
        <v>117</v>
      </c>
      <c r="O60" s="31"/>
      <c r="P60" s="32">
        <f>50000</f>
        <v>50000</v>
      </c>
      <c r="Q60" s="32"/>
      <c r="R60" s="32"/>
      <c r="S60" s="34" t="s">
        <v>47</v>
      </c>
      <c r="T60" s="34"/>
      <c r="U60" s="34"/>
      <c r="V60" s="34"/>
      <c r="W60" s="33">
        <f>50000</f>
        <v>50000</v>
      </c>
      <c r="X60" s="33"/>
    </row>
    <row r="61" spans="1:24" s="1" customFormat="1" ht="13.5" customHeight="1">
      <c r="A61" s="30" t="s">
        <v>90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83</v>
      </c>
      <c r="M61" s="31"/>
      <c r="N61" s="31" t="s">
        <v>118</v>
      </c>
      <c r="O61" s="31"/>
      <c r="P61" s="32">
        <f>2000</f>
        <v>2000</v>
      </c>
      <c r="Q61" s="32"/>
      <c r="R61" s="32"/>
      <c r="S61" s="34" t="s">
        <v>47</v>
      </c>
      <c r="T61" s="34"/>
      <c r="U61" s="34"/>
      <c r="V61" s="34"/>
      <c r="W61" s="33">
        <f>2000</f>
        <v>2000</v>
      </c>
      <c r="X61" s="33"/>
    </row>
    <row r="62" spans="1:24" s="1" customFormat="1" ht="13.5" customHeight="1">
      <c r="A62" s="30" t="s">
        <v>119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83</v>
      </c>
      <c r="M62" s="31"/>
      <c r="N62" s="31" t="s">
        <v>120</v>
      </c>
      <c r="O62" s="31"/>
      <c r="P62" s="32">
        <f>60000</f>
        <v>60000</v>
      </c>
      <c r="Q62" s="32"/>
      <c r="R62" s="32"/>
      <c r="S62" s="34" t="s">
        <v>47</v>
      </c>
      <c r="T62" s="34"/>
      <c r="U62" s="34"/>
      <c r="V62" s="34"/>
      <c r="W62" s="33">
        <f>60000</f>
        <v>60000</v>
      </c>
      <c r="X62" s="33"/>
    </row>
    <row r="63" spans="1:24" s="1" customFormat="1" ht="13.5" customHeight="1">
      <c r="A63" s="30" t="s">
        <v>90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83</v>
      </c>
      <c r="M63" s="31"/>
      <c r="N63" s="31" t="s">
        <v>121</v>
      </c>
      <c r="O63" s="31"/>
      <c r="P63" s="32">
        <f>1815053.43</f>
        <v>1815053.43</v>
      </c>
      <c r="Q63" s="32"/>
      <c r="R63" s="32"/>
      <c r="S63" s="32">
        <f>414001.5</f>
        <v>414001.5</v>
      </c>
      <c r="T63" s="32"/>
      <c r="U63" s="32"/>
      <c r="V63" s="32"/>
      <c r="W63" s="33">
        <f>1401051.93</f>
        <v>1401051.93</v>
      </c>
      <c r="X63" s="33"/>
    </row>
    <row r="64" spans="1:24" s="1" customFormat="1" ht="24" customHeight="1">
      <c r="A64" s="30" t="s">
        <v>122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83</v>
      </c>
      <c r="M64" s="31"/>
      <c r="N64" s="31" t="s">
        <v>123</v>
      </c>
      <c r="O64" s="31"/>
      <c r="P64" s="32">
        <f>1000000</f>
        <v>1000000</v>
      </c>
      <c r="Q64" s="32"/>
      <c r="R64" s="32"/>
      <c r="S64" s="32">
        <f>500000</f>
        <v>500000</v>
      </c>
      <c r="T64" s="32"/>
      <c r="U64" s="32"/>
      <c r="V64" s="32"/>
      <c r="W64" s="33">
        <f>500000</f>
        <v>500000</v>
      </c>
      <c r="X64" s="33"/>
    </row>
    <row r="65" spans="1:24" s="1" customFormat="1" ht="13.5" customHeight="1">
      <c r="A65" s="30" t="s">
        <v>90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83</v>
      </c>
      <c r="M65" s="31"/>
      <c r="N65" s="31" t="s">
        <v>124</v>
      </c>
      <c r="O65" s="31"/>
      <c r="P65" s="32">
        <f>1800000</f>
        <v>1800000</v>
      </c>
      <c r="Q65" s="32"/>
      <c r="R65" s="32"/>
      <c r="S65" s="32">
        <f>350000</f>
        <v>350000</v>
      </c>
      <c r="T65" s="32"/>
      <c r="U65" s="32"/>
      <c r="V65" s="32"/>
      <c r="W65" s="33">
        <f>1450000</f>
        <v>1450000</v>
      </c>
      <c r="X65" s="33"/>
    </row>
    <row r="66" spans="1:24" s="1" customFormat="1" ht="13.5" customHeight="1">
      <c r="A66" s="30" t="s">
        <v>90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83</v>
      </c>
      <c r="M66" s="31"/>
      <c r="N66" s="31" t="s">
        <v>125</v>
      </c>
      <c r="O66" s="31"/>
      <c r="P66" s="32">
        <f>7058700</f>
        <v>7058700</v>
      </c>
      <c r="Q66" s="32"/>
      <c r="R66" s="32"/>
      <c r="S66" s="34" t="s">
        <v>47</v>
      </c>
      <c r="T66" s="34"/>
      <c r="U66" s="34"/>
      <c r="V66" s="34"/>
      <c r="W66" s="33">
        <f>7058700</f>
        <v>7058700</v>
      </c>
      <c r="X66" s="33"/>
    </row>
    <row r="67" spans="1:24" s="1" customFormat="1" ht="13.5" customHeight="1">
      <c r="A67" s="30" t="s">
        <v>90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83</v>
      </c>
      <c r="M67" s="31"/>
      <c r="N67" s="31" t="s">
        <v>126</v>
      </c>
      <c r="O67" s="31"/>
      <c r="P67" s="32">
        <f>660500</f>
        <v>660500</v>
      </c>
      <c r="Q67" s="32"/>
      <c r="R67" s="32"/>
      <c r="S67" s="34" t="s">
        <v>47</v>
      </c>
      <c r="T67" s="34"/>
      <c r="U67" s="34"/>
      <c r="V67" s="34"/>
      <c r="W67" s="33">
        <f>660500</f>
        <v>660500</v>
      </c>
      <c r="X67" s="33"/>
    </row>
    <row r="68" spans="1:24" s="1" customFormat="1" ht="13.5" customHeight="1">
      <c r="A68" s="30" t="s">
        <v>90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83</v>
      </c>
      <c r="M68" s="31"/>
      <c r="N68" s="31" t="s">
        <v>127</v>
      </c>
      <c r="O68" s="31"/>
      <c r="P68" s="32">
        <f>1000</f>
        <v>1000</v>
      </c>
      <c r="Q68" s="32"/>
      <c r="R68" s="32"/>
      <c r="S68" s="34" t="s">
        <v>47</v>
      </c>
      <c r="T68" s="34"/>
      <c r="U68" s="34"/>
      <c r="V68" s="34"/>
      <c r="W68" s="33">
        <f>1000</f>
        <v>1000</v>
      </c>
      <c r="X68" s="33"/>
    </row>
    <row r="69" spans="1:24" s="1" customFormat="1" ht="13.5" customHeight="1">
      <c r="A69" s="30" t="s">
        <v>90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83</v>
      </c>
      <c r="M69" s="31"/>
      <c r="N69" s="31" t="s">
        <v>128</v>
      </c>
      <c r="O69" s="31"/>
      <c r="P69" s="32">
        <f>25000</f>
        <v>25000</v>
      </c>
      <c r="Q69" s="32"/>
      <c r="R69" s="32"/>
      <c r="S69" s="34" t="s">
        <v>47</v>
      </c>
      <c r="T69" s="34"/>
      <c r="U69" s="34"/>
      <c r="V69" s="34"/>
      <c r="W69" s="33">
        <f>25000</f>
        <v>25000</v>
      </c>
      <c r="X69" s="33"/>
    </row>
    <row r="70" spans="1:24" s="1" customFormat="1" ht="13.5" customHeight="1">
      <c r="A70" s="30" t="s">
        <v>90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83</v>
      </c>
      <c r="M70" s="31"/>
      <c r="N70" s="31" t="s">
        <v>129</v>
      </c>
      <c r="O70" s="31"/>
      <c r="P70" s="32">
        <f>1200000</f>
        <v>1200000</v>
      </c>
      <c r="Q70" s="32"/>
      <c r="R70" s="32"/>
      <c r="S70" s="34" t="s">
        <v>47</v>
      </c>
      <c r="T70" s="34"/>
      <c r="U70" s="34"/>
      <c r="V70" s="34"/>
      <c r="W70" s="33">
        <f>1200000</f>
        <v>1200000</v>
      </c>
      <c r="X70" s="33"/>
    </row>
    <row r="71" spans="1:24" s="1" customFormat="1" ht="13.5" customHeight="1">
      <c r="A71" s="30" t="s">
        <v>90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83</v>
      </c>
      <c r="M71" s="31"/>
      <c r="N71" s="31" t="s">
        <v>130</v>
      </c>
      <c r="O71" s="31"/>
      <c r="P71" s="32">
        <f>25000</f>
        <v>25000</v>
      </c>
      <c r="Q71" s="32"/>
      <c r="R71" s="32"/>
      <c r="S71" s="34" t="s">
        <v>47</v>
      </c>
      <c r="T71" s="34"/>
      <c r="U71" s="34"/>
      <c r="V71" s="34"/>
      <c r="W71" s="33">
        <f>25000</f>
        <v>25000</v>
      </c>
      <c r="X71" s="33"/>
    </row>
    <row r="72" spans="1:24" s="1" customFormat="1" ht="13.5" customHeight="1">
      <c r="A72" s="30" t="s">
        <v>90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83</v>
      </c>
      <c r="M72" s="31"/>
      <c r="N72" s="31" t="s">
        <v>131</v>
      </c>
      <c r="O72" s="31"/>
      <c r="P72" s="32">
        <f>30000</f>
        <v>30000</v>
      </c>
      <c r="Q72" s="32"/>
      <c r="R72" s="32"/>
      <c r="S72" s="34" t="s">
        <v>47</v>
      </c>
      <c r="T72" s="34"/>
      <c r="U72" s="34"/>
      <c r="V72" s="34"/>
      <c r="W72" s="33">
        <f>30000</f>
        <v>30000</v>
      </c>
      <c r="X72" s="33"/>
    </row>
    <row r="73" spans="1:24" s="1" customFormat="1" ht="13.5" customHeight="1">
      <c r="A73" s="30" t="s">
        <v>92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83</v>
      </c>
      <c r="M73" s="31"/>
      <c r="N73" s="31" t="s">
        <v>132</v>
      </c>
      <c r="O73" s="31"/>
      <c r="P73" s="32">
        <f>27500</f>
        <v>27500</v>
      </c>
      <c r="Q73" s="32"/>
      <c r="R73" s="32"/>
      <c r="S73" s="34" t="s">
        <v>47</v>
      </c>
      <c r="T73" s="34"/>
      <c r="U73" s="34"/>
      <c r="V73" s="34"/>
      <c r="W73" s="33">
        <f>27500</f>
        <v>27500</v>
      </c>
      <c r="X73" s="33"/>
    </row>
    <row r="74" spans="1:24" s="1" customFormat="1" ht="13.5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83</v>
      </c>
      <c r="M74" s="31"/>
      <c r="N74" s="31" t="s">
        <v>133</v>
      </c>
      <c r="O74" s="31"/>
      <c r="P74" s="32">
        <f>10000</f>
        <v>10000</v>
      </c>
      <c r="Q74" s="32"/>
      <c r="R74" s="32"/>
      <c r="S74" s="34" t="s">
        <v>47</v>
      </c>
      <c r="T74" s="34"/>
      <c r="U74" s="34"/>
      <c r="V74" s="34"/>
      <c r="W74" s="33">
        <f>10000</f>
        <v>10000</v>
      </c>
      <c r="X74" s="33"/>
    </row>
    <row r="75" spans="1:24" s="1" customFormat="1" ht="13.5" customHeight="1">
      <c r="A75" s="30" t="s">
        <v>90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83</v>
      </c>
      <c r="M75" s="31"/>
      <c r="N75" s="31" t="s">
        <v>134</v>
      </c>
      <c r="O75" s="31"/>
      <c r="P75" s="32">
        <f>100000</f>
        <v>100000</v>
      </c>
      <c r="Q75" s="32"/>
      <c r="R75" s="32"/>
      <c r="S75" s="34" t="s">
        <v>47</v>
      </c>
      <c r="T75" s="34"/>
      <c r="U75" s="34"/>
      <c r="V75" s="34"/>
      <c r="W75" s="33">
        <f>100000</f>
        <v>100000</v>
      </c>
      <c r="X75" s="33"/>
    </row>
    <row r="76" spans="1:24" s="1" customFormat="1" ht="24" customHeight="1">
      <c r="A76" s="30" t="s">
        <v>122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83</v>
      </c>
      <c r="M76" s="31"/>
      <c r="N76" s="31" t="s">
        <v>135</v>
      </c>
      <c r="O76" s="31"/>
      <c r="P76" s="32">
        <f>1500000</f>
        <v>1500000</v>
      </c>
      <c r="Q76" s="32"/>
      <c r="R76" s="32"/>
      <c r="S76" s="34" t="s">
        <v>47</v>
      </c>
      <c r="T76" s="34"/>
      <c r="U76" s="34"/>
      <c r="V76" s="34"/>
      <c r="W76" s="33">
        <f>1500000</f>
        <v>1500000</v>
      </c>
      <c r="X76" s="33"/>
    </row>
    <row r="77" spans="1:24" s="1" customFormat="1" ht="13.5" customHeight="1">
      <c r="A77" s="30" t="s">
        <v>90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83</v>
      </c>
      <c r="M77" s="31"/>
      <c r="N77" s="31" t="s">
        <v>136</v>
      </c>
      <c r="O77" s="31"/>
      <c r="P77" s="32">
        <f>400000</f>
        <v>400000</v>
      </c>
      <c r="Q77" s="32"/>
      <c r="R77" s="32"/>
      <c r="S77" s="34" t="s">
        <v>47</v>
      </c>
      <c r="T77" s="34"/>
      <c r="U77" s="34"/>
      <c r="V77" s="34"/>
      <c r="W77" s="33">
        <f>400000</f>
        <v>400000</v>
      </c>
      <c r="X77" s="33"/>
    </row>
    <row r="78" spans="1:24" s="1" customFormat="1" ht="13.5" customHeight="1">
      <c r="A78" s="30" t="s">
        <v>109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83</v>
      </c>
      <c r="M78" s="31"/>
      <c r="N78" s="31" t="s">
        <v>137</v>
      </c>
      <c r="O78" s="31"/>
      <c r="P78" s="32">
        <f>1200000</f>
        <v>1200000</v>
      </c>
      <c r="Q78" s="32"/>
      <c r="R78" s="32"/>
      <c r="S78" s="32">
        <f>156059.21</f>
        <v>156059.21</v>
      </c>
      <c r="T78" s="32"/>
      <c r="U78" s="32"/>
      <c r="V78" s="32"/>
      <c r="W78" s="33">
        <f>1043940.79</f>
        <v>1043940.79</v>
      </c>
      <c r="X78" s="33"/>
    </row>
    <row r="79" spans="1:24" s="1" customFormat="1" ht="13.5" customHeight="1">
      <c r="A79" s="30" t="s">
        <v>90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83</v>
      </c>
      <c r="M79" s="31"/>
      <c r="N79" s="31" t="s">
        <v>138</v>
      </c>
      <c r="O79" s="31"/>
      <c r="P79" s="32">
        <f>600000</f>
        <v>600000</v>
      </c>
      <c r="Q79" s="32"/>
      <c r="R79" s="32"/>
      <c r="S79" s="32">
        <f>139091.25</f>
        <v>139091.25</v>
      </c>
      <c r="T79" s="32"/>
      <c r="U79" s="32"/>
      <c r="V79" s="32"/>
      <c r="W79" s="33">
        <f>460908.75</f>
        <v>460908.75</v>
      </c>
      <c r="X79" s="33"/>
    </row>
    <row r="80" spans="1:24" s="1" customFormat="1" ht="13.5" customHeight="1">
      <c r="A80" s="30" t="s">
        <v>90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83</v>
      </c>
      <c r="M80" s="31"/>
      <c r="N80" s="31" t="s">
        <v>139</v>
      </c>
      <c r="O80" s="31"/>
      <c r="P80" s="32">
        <f>10000</f>
        <v>10000</v>
      </c>
      <c r="Q80" s="32"/>
      <c r="R80" s="32"/>
      <c r="S80" s="34" t="s">
        <v>47</v>
      </c>
      <c r="T80" s="34"/>
      <c r="U80" s="34"/>
      <c r="V80" s="34"/>
      <c r="W80" s="33">
        <f>10000</f>
        <v>10000</v>
      </c>
      <c r="X80" s="33"/>
    </row>
    <row r="81" spans="1:24" s="1" customFormat="1" ht="13.5" customHeight="1">
      <c r="A81" s="30" t="s">
        <v>90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83</v>
      </c>
      <c r="M81" s="31"/>
      <c r="N81" s="31" t="s">
        <v>140</v>
      </c>
      <c r="O81" s="31"/>
      <c r="P81" s="32">
        <f>150000</f>
        <v>150000</v>
      </c>
      <c r="Q81" s="32"/>
      <c r="R81" s="32"/>
      <c r="S81" s="34" t="s">
        <v>47</v>
      </c>
      <c r="T81" s="34"/>
      <c r="U81" s="34"/>
      <c r="V81" s="34"/>
      <c r="W81" s="33">
        <f>150000</f>
        <v>150000</v>
      </c>
      <c r="X81" s="33"/>
    </row>
    <row r="82" spans="1:24" s="1" customFormat="1" ht="13.5" customHeight="1">
      <c r="A82" s="30" t="s">
        <v>90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83</v>
      </c>
      <c r="M82" s="31"/>
      <c r="N82" s="31" t="s">
        <v>141</v>
      </c>
      <c r="O82" s="31"/>
      <c r="P82" s="32">
        <f>150000</f>
        <v>150000</v>
      </c>
      <c r="Q82" s="32"/>
      <c r="R82" s="32"/>
      <c r="S82" s="34" t="s">
        <v>47</v>
      </c>
      <c r="T82" s="34"/>
      <c r="U82" s="34"/>
      <c r="V82" s="34"/>
      <c r="W82" s="33">
        <f>150000</f>
        <v>150000</v>
      </c>
      <c r="X82" s="33"/>
    </row>
    <row r="83" spans="1:24" s="1" customFormat="1" ht="13.5" customHeight="1">
      <c r="A83" s="30" t="s">
        <v>90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83</v>
      </c>
      <c r="M83" s="31"/>
      <c r="N83" s="31" t="s">
        <v>142</v>
      </c>
      <c r="O83" s="31"/>
      <c r="P83" s="32">
        <f>50000</f>
        <v>50000</v>
      </c>
      <c r="Q83" s="32"/>
      <c r="R83" s="32"/>
      <c r="S83" s="34" t="s">
        <v>47</v>
      </c>
      <c r="T83" s="34"/>
      <c r="U83" s="34"/>
      <c r="V83" s="34"/>
      <c r="W83" s="33">
        <f>50000</f>
        <v>50000</v>
      </c>
      <c r="X83" s="33"/>
    </row>
    <row r="84" spans="1:24" s="1" customFormat="1" ht="24" customHeight="1">
      <c r="A84" s="30" t="s">
        <v>122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83</v>
      </c>
      <c r="M84" s="31"/>
      <c r="N84" s="31" t="s">
        <v>143</v>
      </c>
      <c r="O84" s="31"/>
      <c r="P84" s="32">
        <f>28143600</f>
        <v>28143600</v>
      </c>
      <c r="Q84" s="32"/>
      <c r="R84" s="32"/>
      <c r="S84" s="34" t="s">
        <v>47</v>
      </c>
      <c r="T84" s="34"/>
      <c r="U84" s="34"/>
      <c r="V84" s="34"/>
      <c r="W84" s="33">
        <f>28143600</f>
        <v>28143600</v>
      </c>
      <c r="X84" s="33"/>
    </row>
    <row r="85" spans="1:24" s="1" customFormat="1" ht="13.5" customHeight="1">
      <c r="A85" s="30" t="s">
        <v>90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83</v>
      </c>
      <c r="M85" s="31"/>
      <c r="N85" s="31" t="s">
        <v>144</v>
      </c>
      <c r="O85" s="31"/>
      <c r="P85" s="32">
        <f>100000</f>
        <v>100000</v>
      </c>
      <c r="Q85" s="32"/>
      <c r="R85" s="32"/>
      <c r="S85" s="34" t="s">
        <v>47</v>
      </c>
      <c r="T85" s="34"/>
      <c r="U85" s="34"/>
      <c r="V85" s="34"/>
      <c r="W85" s="33">
        <f>100000</f>
        <v>100000</v>
      </c>
      <c r="X85" s="33"/>
    </row>
    <row r="86" spans="1:24" s="1" customFormat="1" ht="13.5" customHeight="1">
      <c r="A86" s="30" t="s">
        <v>90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83</v>
      </c>
      <c r="M86" s="31"/>
      <c r="N86" s="31" t="s">
        <v>145</v>
      </c>
      <c r="O86" s="31"/>
      <c r="P86" s="32">
        <f>400000</f>
        <v>400000</v>
      </c>
      <c r="Q86" s="32"/>
      <c r="R86" s="32"/>
      <c r="S86" s="34" t="s">
        <v>47</v>
      </c>
      <c r="T86" s="34"/>
      <c r="U86" s="34"/>
      <c r="V86" s="34"/>
      <c r="W86" s="33">
        <f>400000</f>
        <v>400000</v>
      </c>
      <c r="X86" s="33"/>
    </row>
    <row r="87" spans="1:24" s="1" customFormat="1" ht="13.5" customHeight="1">
      <c r="A87" s="30" t="s">
        <v>90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83</v>
      </c>
      <c r="M87" s="31"/>
      <c r="N87" s="31" t="s">
        <v>146</v>
      </c>
      <c r="O87" s="31"/>
      <c r="P87" s="32">
        <f>1120379.33</f>
        <v>1120379.33</v>
      </c>
      <c r="Q87" s="32"/>
      <c r="R87" s="32"/>
      <c r="S87" s="32">
        <f>387649.31</f>
        <v>387649.31</v>
      </c>
      <c r="T87" s="32"/>
      <c r="U87" s="32"/>
      <c r="V87" s="32"/>
      <c r="W87" s="33">
        <f>732730.02</f>
        <v>732730.02</v>
      </c>
      <c r="X87" s="33"/>
    </row>
    <row r="88" spans="1:24" s="1" customFormat="1" ht="13.5" customHeight="1">
      <c r="A88" s="30" t="s">
        <v>90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83</v>
      </c>
      <c r="M88" s="31"/>
      <c r="N88" s="31" t="s">
        <v>147</v>
      </c>
      <c r="O88" s="31"/>
      <c r="P88" s="32">
        <f>127900</f>
        <v>127900</v>
      </c>
      <c r="Q88" s="32"/>
      <c r="R88" s="32"/>
      <c r="S88" s="34" t="s">
        <v>47</v>
      </c>
      <c r="T88" s="34"/>
      <c r="U88" s="34"/>
      <c r="V88" s="34"/>
      <c r="W88" s="33">
        <f>127900</f>
        <v>127900</v>
      </c>
      <c r="X88" s="33"/>
    </row>
    <row r="89" spans="1:24" s="1" customFormat="1" ht="33.75" customHeight="1">
      <c r="A89" s="30" t="s">
        <v>148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83</v>
      </c>
      <c r="M89" s="31"/>
      <c r="N89" s="31" t="s">
        <v>149</v>
      </c>
      <c r="O89" s="31"/>
      <c r="P89" s="32">
        <f>13100700</f>
        <v>13100700</v>
      </c>
      <c r="Q89" s="32"/>
      <c r="R89" s="32"/>
      <c r="S89" s="32">
        <f>2183450</f>
        <v>2183450</v>
      </c>
      <c r="T89" s="32"/>
      <c r="U89" s="32"/>
      <c r="V89" s="32"/>
      <c r="W89" s="33">
        <f>10917250</f>
        <v>10917250</v>
      </c>
      <c r="X89" s="33"/>
    </row>
    <row r="90" spans="1:24" s="1" customFormat="1" ht="33.75" customHeight="1">
      <c r="A90" s="30" t="s">
        <v>148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83</v>
      </c>
      <c r="M90" s="31"/>
      <c r="N90" s="31" t="s">
        <v>150</v>
      </c>
      <c r="O90" s="31"/>
      <c r="P90" s="32">
        <f>45000</f>
        <v>45000</v>
      </c>
      <c r="Q90" s="32"/>
      <c r="R90" s="32"/>
      <c r="S90" s="34" t="s">
        <v>47</v>
      </c>
      <c r="T90" s="34"/>
      <c r="U90" s="34"/>
      <c r="V90" s="34"/>
      <c r="W90" s="33">
        <f>45000</f>
        <v>45000</v>
      </c>
      <c r="X90" s="33"/>
    </row>
    <row r="91" spans="1:24" s="1" customFormat="1" ht="13.5" customHeight="1">
      <c r="A91" s="30" t="s">
        <v>90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83</v>
      </c>
      <c r="M91" s="31"/>
      <c r="N91" s="31" t="s">
        <v>151</v>
      </c>
      <c r="O91" s="31"/>
      <c r="P91" s="32">
        <f>200000</f>
        <v>200000</v>
      </c>
      <c r="Q91" s="32"/>
      <c r="R91" s="32"/>
      <c r="S91" s="34" t="s">
        <v>47</v>
      </c>
      <c r="T91" s="34"/>
      <c r="U91" s="34"/>
      <c r="V91" s="34"/>
      <c r="W91" s="33">
        <f>200000</f>
        <v>200000</v>
      </c>
      <c r="X91" s="33"/>
    </row>
    <row r="92" spans="1:24" s="1" customFormat="1" ht="13.5" customHeight="1">
      <c r="A92" s="30" t="s">
        <v>90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83</v>
      </c>
      <c r="M92" s="31"/>
      <c r="N92" s="31" t="s">
        <v>152</v>
      </c>
      <c r="O92" s="31"/>
      <c r="P92" s="32">
        <f>200000</f>
        <v>200000</v>
      </c>
      <c r="Q92" s="32"/>
      <c r="R92" s="32"/>
      <c r="S92" s="34" t="s">
        <v>47</v>
      </c>
      <c r="T92" s="34"/>
      <c r="U92" s="34"/>
      <c r="V92" s="34"/>
      <c r="W92" s="33">
        <f>200000</f>
        <v>200000</v>
      </c>
      <c r="X92" s="33"/>
    </row>
    <row r="93" spans="1:24" s="1" customFormat="1" ht="13.5" customHeight="1">
      <c r="A93" s="30" t="s">
        <v>90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83</v>
      </c>
      <c r="M93" s="31"/>
      <c r="N93" s="31" t="s">
        <v>153</v>
      </c>
      <c r="O93" s="31"/>
      <c r="P93" s="32">
        <f>10000</f>
        <v>10000</v>
      </c>
      <c r="Q93" s="32"/>
      <c r="R93" s="32"/>
      <c r="S93" s="34" t="s">
        <v>47</v>
      </c>
      <c r="T93" s="34"/>
      <c r="U93" s="34"/>
      <c r="V93" s="34"/>
      <c r="W93" s="33">
        <f>10000</f>
        <v>10000</v>
      </c>
      <c r="X93" s="33"/>
    </row>
    <row r="94" spans="1:24" s="1" customFormat="1" ht="13.5" customHeight="1">
      <c r="A94" s="30" t="s">
        <v>154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83</v>
      </c>
      <c r="M94" s="31"/>
      <c r="N94" s="31" t="s">
        <v>155</v>
      </c>
      <c r="O94" s="31"/>
      <c r="P94" s="32">
        <f>315000</f>
        <v>315000</v>
      </c>
      <c r="Q94" s="32"/>
      <c r="R94" s="32"/>
      <c r="S94" s="32">
        <f>33191.37</f>
        <v>33191.37</v>
      </c>
      <c r="T94" s="32"/>
      <c r="U94" s="32"/>
      <c r="V94" s="32"/>
      <c r="W94" s="33">
        <f>281808.63</f>
        <v>281808.63</v>
      </c>
      <c r="X94" s="33"/>
    </row>
    <row r="95" spans="1:24" s="1" customFormat="1" ht="33.75" customHeight="1">
      <c r="A95" s="30" t="s">
        <v>148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83</v>
      </c>
      <c r="M95" s="31"/>
      <c r="N95" s="31" t="s">
        <v>156</v>
      </c>
      <c r="O95" s="31"/>
      <c r="P95" s="32">
        <f>1521900</f>
        <v>1521900</v>
      </c>
      <c r="Q95" s="32"/>
      <c r="R95" s="32"/>
      <c r="S95" s="32">
        <f>253650</f>
        <v>253650</v>
      </c>
      <c r="T95" s="32"/>
      <c r="U95" s="32"/>
      <c r="V95" s="32"/>
      <c r="W95" s="33">
        <f>1268250</f>
        <v>1268250</v>
      </c>
      <c r="X95" s="33"/>
    </row>
    <row r="96" spans="1:24" s="1" customFormat="1" ht="24" customHeight="1">
      <c r="A96" s="30" t="s">
        <v>157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83</v>
      </c>
      <c r="M96" s="31"/>
      <c r="N96" s="31" t="s">
        <v>158</v>
      </c>
      <c r="O96" s="31"/>
      <c r="P96" s="32">
        <f>445000</f>
        <v>445000</v>
      </c>
      <c r="Q96" s="32"/>
      <c r="R96" s="32"/>
      <c r="S96" s="32">
        <f>299990</f>
        <v>299990</v>
      </c>
      <c r="T96" s="32"/>
      <c r="U96" s="32"/>
      <c r="V96" s="32"/>
      <c r="W96" s="33">
        <f>145010</f>
        <v>145010</v>
      </c>
      <c r="X96" s="33"/>
    </row>
    <row r="97" spans="1:24" s="1" customFormat="1" ht="13.5" customHeight="1">
      <c r="A97" s="30" t="s">
        <v>90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83</v>
      </c>
      <c r="M97" s="31"/>
      <c r="N97" s="31" t="s">
        <v>159</v>
      </c>
      <c r="O97" s="31"/>
      <c r="P97" s="32">
        <f>700000</f>
        <v>700000</v>
      </c>
      <c r="Q97" s="32"/>
      <c r="R97" s="32"/>
      <c r="S97" s="32">
        <f>100500</f>
        <v>100500</v>
      </c>
      <c r="T97" s="32"/>
      <c r="U97" s="32"/>
      <c r="V97" s="32"/>
      <c r="W97" s="33">
        <f>599500</f>
        <v>599500</v>
      </c>
      <c r="X97" s="33"/>
    </row>
    <row r="98" spans="1:24" s="1" customFormat="1" ht="13.5" customHeight="1">
      <c r="A98" s="30" t="s">
        <v>160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83</v>
      </c>
      <c r="M98" s="31"/>
      <c r="N98" s="31" t="s">
        <v>161</v>
      </c>
      <c r="O98" s="31"/>
      <c r="P98" s="32">
        <f>136000</f>
        <v>136000</v>
      </c>
      <c r="Q98" s="32"/>
      <c r="R98" s="32"/>
      <c r="S98" s="32">
        <f>33903.5</f>
        <v>33903.5</v>
      </c>
      <c r="T98" s="32"/>
      <c r="U98" s="32"/>
      <c r="V98" s="32"/>
      <c r="W98" s="33">
        <f>102096.5</f>
        <v>102096.5</v>
      </c>
      <c r="X98" s="33"/>
    </row>
    <row r="99" spans="1:24" s="1" customFormat="1" ht="15" customHeight="1">
      <c r="A99" s="35" t="s">
        <v>162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6" t="s">
        <v>163</v>
      </c>
      <c r="M99" s="36"/>
      <c r="N99" s="36" t="s">
        <v>38</v>
      </c>
      <c r="O99" s="36"/>
      <c r="P99" s="37">
        <f>-1038232.76</f>
        <v>-1038232.76</v>
      </c>
      <c r="Q99" s="37"/>
      <c r="R99" s="37"/>
      <c r="S99" s="37">
        <f>177709.42</f>
        <v>177709.42</v>
      </c>
      <c r="T99" s="37"/>
      <c r="U99" s="37"/>
      <c r="V99" s="37"/>
      <c r="W99" s="38" t="s">
        <v>38</v>
      </c>
      <c r="X99" s="38"/>
    </row>
    <row r="100" spans="1:24" s="1" customFormat="1" ht="13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" customFormat="1" ht="13.5" customHeight="1">
      <c r="A101" s="12" t="s">
        <v>164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1" customFormat="1" ht="45.75" customHeight="1">
      <c r="A102" s="13" t="s">
        <v>24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 t="s">
        <v>25</v>
      </c>
      <c r="M102" s="13"/>
      <c r="N102" s="13" t="s">
        <v>165</v>
      </c>
      <c r="O102" s="13"/>
      <c r="P102" s="14" t="s">
        <v>27</v>
      </c>
      <c r="Q102" s="14"/>
      <c r="R102" s="14"/>
      <c r="S102" s="14" t="s">
        <v>28</v>
      </c>
      <c r="T102" s="14"/>
      <c r="U102" s="14"/>
      <c r="V102" s="14"/>
      <c r="W102" s="15" t="s">
        <v>29</v>
      </c>
      <c r="X102" s="15"/>
    </row>
    <row r="103" spans="1:24" s="1" customFormat="1" ht="12.75" customHeight="1">
      <c r="A103" s="16" t="s">
        <v>30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 t="s">
        <v>31</v>
      </c>
      <c r="M103" s="16"/>
      <c r="N103" s="16" t="s">
        <v>32</v>
      </c>
      <c r="O103" s="16"/>
      <c r="P103" s="17" t="s">
        <v>33</v>
      </c>
      <c r="Q103" s="17"/>
      <c r="R103" s="17"/>
      <c r="S103" s="17" t="s">
        <v>34</v>
      </c>
      <c r="T103" s="17"/>
      <c r="U103" s="17"/>
      <c r="V103" s="17"/>
      <c r="W103" s="18" t="s">
        <v>35</v>
      </c>
      <c r="X103" s="18"/>
    </row>
    <row r="104" spans="1:24" s="1" customFormat="1" ht="13.5" customHeight="1">
      <c r="A104" s="19" t="s">
        <v>166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20" t="s">
        <v>167</v>
      </c>
      <c r="M104" s="20"/>
      <c r="N104" s="20" t="s">
        <v>38</v>
      </c>
      <c r="O104" s="20"/>
      <c r="P104" s="39">
        <f>1038232.76</f>
        <v>1038232.76</v>
      </c>
      <c r="Q104" s="39"/>
      <c r="R104" s="39"/>
      <c r="S104" s="21">
        <f>-177709.42</f>
        <v>-177709.42</v>
      </c>
      <c r="T104" s="21"/>
      <c r="U104" s="21"/>
      <c r="V104" s="21"/>
      <c r="W104" s="40" t="s">
        <v>38</v>
      </c>
      <c r="X104" s="40"/>
    </row>
    <row r="105" spans="1:24" s="1" customFormat="1" ht="13.5" customHeight="1">
      <c r="A105" s="41" t="s">
        <v>168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2" t="s">
        <v>18</v>
      </c>
      <c r="M105" s="42"/>
      <c r="N105" s="42" t="s">
        <v>18</v>
      </c>
      <c r="O105" s="42"/>
      <c r="P105" s="43" t="s">
        <v>18</v>
      </c>
      <c r="Q105" s="43"/>
      <c r="R105" s="43"/>
      <c r="S105" s="44" t="s">
        <v>18</v>
      </c>
      <c r="T105" s="44"/>
      <c r="U105" s="44"/>
      <c r="V105" s="44"/>
      <c r="W105" s="45" t="s">
        <v>18</v>
      </c>
      <c r="X105" s="45"/>
    </row>
    <row r="106" spans="1:24" s="1" customFormat="1" ht="13.5" customHeight="1">
      <c r="A106" s="23" t="s">
        <v>169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46" t="s">
        <v>170</v>
      </c>
      <c r="M106" s="46"/>
      <c r="N106" s="24" t="s">
        <v>38</v>
      </c>
      <c r="O106" s="24"/>
      <c r="P106" s="47">
        <f>-2700000</f>
        <v>-2700000</v>
      </c>
      <c r="Q106" s="47"/>
      <c r="R106" s="47"/>
      <c r="S106" s="25">
        <f>-1500000</f>
        <v>-1500000</v>
      </c>
      <c r="T106" s="25"/>
      <c r="U106" s="25"/>
      <c r="V106" s="25"/>
      <c r="W106" s="48">
        <f>-1200000</f>
        <v>-1200000</v>
      </c>
      <c r="X106" s="48"/>
    </row>
    <row r="107" spans="1:24" s="1" customFormat="1" ht="24" customHeight="1">
      <c r="A107" s="30" t="s">
        <v>171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170</v>
      </c>
      <c r="M107" s="31"/>
      <c r="N107" s="31" t="s">
        <v>172</v>
      </c>
      <c r="O107" s="31"/>
      <c r="P107" s="49">
        <f>-2700000</f>
        <v>-2700000</v>
      </c>
      <c r="Q107" s="49"/>
      <c r="R107" s="49"/>
      <c r="S107" s="32">
        <f>-1500000</f>
        <v>-1500000</v>
      </c>
      <c r="T107" s="32"/>
      <c r="U107" s="32"/>
      <c r="V107" s="32"/>
      <c r="W107" s="50">
        <f>-1200000</f>
        <v>-1200000</v>
      </c>
      <c r="X107" s="50"/>
    </row>
    <row r="108" spans="1:24" s="1" customFormat="1" ht="13.5" customHeight="1">
      <c r="A108" s="30" t="s">
        <v>173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42" t="s">
        <v>174</v>
      </c>
      <c r="M108" s="42"/>
      <c r="N108" s="42" t="s">
        <v>38</v>
      </c>
      <c r="O108" s="42"/>
      <c r="P108" s="43" t="s">
        <v>47</v>
      </c>
      <c r="Q108" s="43"/>
      <c r="R108" s="43"/>
      <c r="S108" s="34" t="s">
        <v>47</v>
      </c>
      <c r="T108" s="34"/>
      <c r="U108" s="34"/>
      <c r="V108" s="34"/>
      <c r="W108" s="45" t="s">
        <v>47</v>
      </c>
      <c r="X108" s="45"/>
    </row>
    <row r="109" spans="1:24" s="1" customFormat="1" ht="13.5" customHeight="1">
      <c r="A109" s="30" t="s">
        <v>18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174</v>
      </c>
      <c r="M109" s="31"/>
      <c r="N109" s="31" t="s">
        <v>18</v>
      </c>
      <c r="O109" s="31"/>
      <c r="P109" s="51" t="s">
        <v>47</v>
      </c>
      <c r="Q109" s="51"/>
      <c r="R109" s="51"/>
      <c r="S109" s="34" t="s">
        <v>47</v>
      </c>
      <c r="T109" s="34"/>
      <c r="U109" s="34"/>
      <c r="V109" s="34"/>
      <c r="W109" s="52" t="s">
        <v>47</v>
      </c>
      <c r="X109" s="52"/>
    </row>
    <row r="110" spans="1:24" s="1" customFormat="1" ht="13.5" customHeight="1">
      <c r="A110" s="30" t="s">
        <v>175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176</v>
      </c>
      <c r="M110" s="31"/>
      <c r="N110" s="31" t="s">
        <v>177</v>
      </c>
      <c r="O110" s="31"/>
      <c r="P110" s="49">
        <f>3738232.76</f>
        <v>3738232.76</v>
      </c>
      <c r="Q110" s="49"/>
      <c r="R110" s="49"/>
      <c r="S110" s="32">
        <f>1322290.58</f>
        <v>1322290.58</v>
      </c>
      <c r="T110" s="32"/>
      <c r="U110" s="32"/>
      <c r="V110" s="32"/>
      <c r="W110" s="50">
        <f>2415942.18</f>
        <v>2415942.18</v>
      </c>
      <c r="X110" s="50"/>
    </row>
    <row r="111" spans="1:24" s="1" customFormat="1" ht="13.5" customHeight="1">
      <c r="A111" s="30" t="s">
        <v>178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179</v>
      </c>
      <c r="M111" s="31"/>
      <c r="N111" s="31" t="s">
        <v>180</v>
      </c>
      <c r="O111" s="31"/>
      <c r="P111" s="49">
        <f>-81765700</f>
        <v>-81765700</v>
      </c>
      <c r="Q111" s="49"/>
      <c r="R111" s="49"/>
      <c r="S111" s="32">
        <f>-11039286.42</f>
        <v>-11039286.42</v>
      </c>
      <c r="T111" s="32"/>
      <c r="U111" s="32"/>
      <c r="V111" s="32"/>
      <c r="W111" s="53" t="s">
        <v>38</v>
      </c>
      <c r="X111" s="53"/>
    </row>
    <row r="112" spans="1:24" s="1" customFormat="1" ht="13.5" customHeight="1">
      <c r="A112" s="30" t="s">
        <v>181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182</v>
      </c>
      <c r="M112" s="31"/>
      <c r="N112" s="31" t="s">
        <v>183</v>
      </c>
      <c r="O112" s="31"/>
      <c r="P112" s="49">
        <f>85503932.76</f>
        <v>85503932.76</v>
      </c>
      <c r="Q112" s="49"/>
      <c r="R112" s="49"/>
      <c r="S112" s="32">
        <f>12361577</f>
        <v>12361577</v>
      </c>
      <c r="T112" s="32"/>
      <c r="U112" s="32"/>
      <c r="V112" s="32"/>
      <c r="W112" s="53" t="s">
        <v>38</v>
      </c>
      <c r="X112" s="53"/>
    </row>
    <row r="113" spans="1:24" s="1" customFormat="1" ht="13.5" customHeight="1">
      <c r="A113" s="55" t="s">
        <v>18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:24" s="1" customFormat="1" ht="13.5" customHeight="1">
      <c r="A114" s="7" t="s">
        <v>18</v>
      </c>
      <c r="B114" s="7"/>
      <c r="C114" s="7"/>
      <c r="D114" s="7"/>
      <c r="E114" s="7"/>
      <c r="F114" s="7"/>
      <c r="G114" s="7"/>
      <c r="H114" s="7"/>
      <c r="I114" s="54" t="s">
        <v>18</v>
      </c>
      <c r="J114" s="54"/>
      <c r="K114" s="54"/>
      <c r="L114" s="54"/>
      <c r="M114" s="54"/>
      <c r="N114" s="54" t="s">
        <v>184</v>
      </c>
      <c r="O114" s="54"/>
      <c r="P114" s="54"/>
      <c r="Q114" s="54"/>
      <c r="R114" s="7" t="s">
        <v>18</v>
      </c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18</v>
      </c>
      <c r="B115" s="7"/>
      <c r="C115" s="7"/>
      <c r="D115" s="7"/>
      <c r="E115" s="7"/>
      <c r="F115" s="7"/>
      <c r="G115" s="7"/>
      <c r="H115" s="7"/>
      <c r="I115" s="10" t="s">
        <v>18</v>
      </c>
      <c r="J115" s="56" t="s">
        <v>185</v>
      </c>
      <c r="K115" s="56"/>
      <c r="L115" s="56"/>
      <c r="M115" s="10" t="s">
        <v>18</v>
      </c>
      <c r="N115" s="10" t="s">
        <v>18</v>
      </c>
      <c r="O115" s="56" t="s">
        <v>186</v>
      </c>
      <c r="P115" s="56"/>
      <c r="Q115" s="7" t="s">
        <v>18</v>
      </c>
      <c r="R115" s="7"/>
      <c r="S115" s="7"/>
      <c r="T115" s="7"/>
      <c r="U115" s="7"/>
      <c r="V115" s="7"/>
      <c r="W115" s="7"/>
      <c r="X115" s="7"/>
    </row>
    <row r="116" spans="1:24" s="1" customFormat="1" ht="7.5" customHeight="1">
      <c r="A116" s="7" t="s">
        <v>18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18</v>
      </c>
      <c r="B117" s="7"/>
      <c r="C117" s="7"/>
      <c r="D117" s="7"/>
      <c r="E117" s="7"/>
      <c r="F117" s="7"/>
      <c r="G117" s="7"/>
      <c r="H117" s="7"/>
      <c r="I117" s="54" t="s">
        <v>18</v>
      </c>
      <c r="J117" s="54"/>
      <c r="K117" s="54"/>
      <c r="L117" s="54"/>
      <c r="M117" s="54"/>
      <c r="N117" s="54" t="s">
        <v>187</v>
      </c>
      <c r="O117" s="54"/>
      <c r="P117" s="54"/>
      <c r="Q117" s="54"/>
      <c r="R117" s="7" t="s">
        <v>18</v>
      </c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18</v>
      </c>
      <c r="B118" s="7"/>
      <c r="C118" s="7"/>
      <c r="D118" s="7"/>
      <c r="E118" s="7"/>
      <c r="F118" s="7"/>
      <c r="G118" s="7"/>
      <c r="H118" s="7"/>
      <c r="I118" s="10" t="s">
        <v>18</v>
      </c>
      <c r="J118" s="56" t="s">
        <v>185</v>
      </c>
      <c r="K118" s="56"/>
      <c r="L118" s="56"/>
      <c r="M118" s="10" t="s">
        <v>18</v>
      </c>
      <c r="N118" s="10" t="s">
        <v>18</v>
      </c>
      <c r="O118" s="56" t="s">
        <v>186</v>
      </c>
      <c r="P118" s="56"/>
      <c r="Q118" s="7" t="s">
        <v>18</v>
      </c>
      <c r="R118" s="7"/>
      <c r="S118" s="7"/>
      <c r="T118" s="7"/>
      <c r="U118" s="7"/>
      <c r="V118" s="7"/>
      <c r="W118" s="7"/>
      <c r="X118" s="7"/>
    </row>
    <row r="119" spans="1:24" s="1" customFormat="1" ht="7.5" customHeight="1">
      <c r="A119" s="7" t="s">
        <v>18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188</v>
      </c>
      <c r="B120" s="7"/>
      <c r="C120" s="54" t="s">
        <v>18</v>
      </c>
      <c r="D120" s="54"/>
      <c r="E120" s="54"/>
      <c r="F120" s="54"/>
      <c r="G120" s="54"/>
      <c r="H120" s="54"/>
      <c r="I120" s="54" t="s">
        <v>18</v>
      </c>
      <c r="J120" s="54"/>
      <c r="K120" s="54"/>
      <c r="L120" s="54"/>
      <c r="M120" s="54"/>
      <c r="N120" s="54" t="s">
        <v>189</v>
      </c>
      <c r="O120" s="54"/>
      <c r="P120" s="54"/>
      <c r="Q120" s="54"/>
      <c r="R120" s="7" t="s">
        <v>18</v>
      </c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18</v>
      </c>
      <c r="B121" s="7"/>
      <c r="C121" s="10" t="s">
        <v>18</v>
      </c>
      <c r="D121" s="56" t="s">
        <v>190</v>
      </c>
      <c r="E121" s="56"/>
      <c r="F121" s="56"/>
      <c r="G121" s="56"/>
      <c r="H121" s="10" t="s">
        <v>18</v>
      </c>
      <c r="I121" s="10" t="s">
        <v>18</v>
      </c>
      <c r="J121" s="56" t="s">
        <v>185</v>
      </c>
      <c r="K121" s="56"/>
      <c r="L121" s="56"/>
      <c r="M121" s="10" t="s">
        <v>18</v>
      </c>
      <c r="N121" s="10" t="s">
        <v>18</v>
      </c>
      <c r="O121" s="56" t="s">
        <v>186</v>
      </c>
      <c r="P121" s="56"/>
      <c r="Q121" s="7" t="s">
        <v>18</v>
      </c>
      <c r="R121" s="7"/>
      <c r="S121" s="7"/>
      <c r="T121" s="7"/>
      <c r="U121" s="7"/>
      <c r="V121" s="7"/>
      <c r="W121" s="7"/>
      <c r="X121" s="7"/>
    </row>
    <row r="122" spans="1:24" s="1" customFormat="1" ht="15.75" customHeight="1">
      <c r="A122" s="7" t="s">
        <v>18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57" t="s">
        <v>191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7" t="s">
        <v>18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4" t="s">
        <v>192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</sheetData>
  <sheetProtection/>
  <mergeCells count="647">
    <mergeCell ref="A123:J123"/>
    <mergeCell ref="K123:X123"/>
    <mergeCell ref="A124:X124"/>
    <mergeCell ref="A121:B121"/>
    <mergeCell ref="D121:G121"/>
    <mergeCell ref="J121:L121"/>
    <mergeCell ref="O121:P121"/>
    <mergeCell ref="Q121:X121"/>
    <mergeCell ref="A122:X122"/>
    <mergeCell ref="A119:X119"/>
    <mergeCell ref="A120:B120"/>
    <mergeCell ref="C120:H120"/>
    <mergeCell ref="I120:M120"/>
    <mergeCell ref="N120:Q120"/>
    <mergeCell ref="R120:X120"/>
    <mergeCell ref="A116:X116"/>
    <mergeCell ref="A117:H117"/>
    <mergeCell ref="I117:M117"/>
    <mergeCell ref="N117:Q117"/>
    <mergeCell ref="R117:X117"/>
    <mergeCell ref="A118:H118"/>
    <mergeCell ref="J118:L118"/>
    <mergeCell ref="O118:P118"/>
    <mergeCell ref="Q118:X118"/>
    <mergeCell ref="A113:X113"/>
    <mergeCell ref="A114:H114"/>
    <mergeCell ref="I114:M114"/>
    <mergeCell ref="N114:Q114"/>
    <mergeCell ref="R114:X114"/>
    <mergeCell ref="A115:H115"/>
    <mergeCell ref="J115:L115"/>
    <mergeCell ref="O115:P115"/>
    <mergeCell ref="Q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0:X100"/>
    <mergeCell ref="A101:X101"/>
    <mergeCell ref="A102:K102"/>
    <mergeCell ref="L102:M102"/>
    <mergeCell ref="N102:O102"/>
    <mergeCell ref="P102:R102"/>
    <mergeCell ref="S102:V102"/>
    <mergeCell ref="W102:X102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3:X33"/>
    <mergeCell ref="A34:X34"/>
    <mergeCell ref="A35:K35"/>
    <mergeCell ref="L35:M35"/>
    <mergeCell ref="N35:O35"/>
    <mergeCell ref="P35:R35"/>
    <mergeCell ref="S35:V35"/>
    <mergeCell ref="W35:X35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2021-03-19T10:49:17Z</dcterms:created>
  <dcterms:modified xsi:type="dcterms:W3CDTF">2021-03-19T10:49:18Z</dcterms:modified>
  <cp:category/>
  <cp:version/>
  <cp:contentType/>
  <cp:contentStatus/>
</cp:coreProperties>
</file>