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<sst xmlns="http://schemas.openxmlformats.org/spreadsheetml/2006/main" count="452" uniqueCount="193">
  <si>
    <t>ОТЧЕТ ОБ ИСПОЛНЕНИИ БЮДЖЕТА</t>
  </si>
  <si>
    <t>КОДЫ</t>
  </si>
  <si>
    <t xml:space="preserve">Форма по ОКУД </t>
  </si>
  <si>
    <t>0503117</t>
  </si>
  <si>
    <t>на 1 декабря 2018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</si>
  <si>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</si>
  <si>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</si>
  <si>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</si>
  <si>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</si>
  <si>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</si>
  <si>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</si>
  <si>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</si>
  <si>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</si>
  <si>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</si>
  <si>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</si>
  <si>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</si>
  <si>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</si>
  <si>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</si>
  <si>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</si>
  <si>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</si>
  <si>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</si>
  <si>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</si>
  <si>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</si>
  <si>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</si>
  <si>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</si>
  <si>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</si>
  <si>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</si>
  <si>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</si>
  <si>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</si>
  <si>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</si>
  <si>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</si>
  <si>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</si>
  <si>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</si>
  <si>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</si>
  <si>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</si>
  <si>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</si>
  <si>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</si>
  <si>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</si>
  <si>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</si>
  <si>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</si>
  <si>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</si>
  <si>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</si>
  <si>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</si>
  <si>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</si>
  <si>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</si>
  <si>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</si>
  <si>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</si>
  <si>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</si>
  <si>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</si>
  <si>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</si>
  <si>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</si>
  <si>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</si>
  <si>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</si>
  <si>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</si>
  <si>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</si>
  <si>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</si>
  <si>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</si>
  <si>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</si>
  <si>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</si>
  <si>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</si>
  <si>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</si>
  <si>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</si>
  <si>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</si>
  <si>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</si>
  <si>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</si>
  <si>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</si>
  <si>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</si>
  <si>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</si>
  <si>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</si>
  <si>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</si>
  <si>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</si>
  <si>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</si>
  <si>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</si>
  <si>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</si>
  <si>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</si>
  <si>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</si>
  <si>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</si>
  <si>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</si>
  <si>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</si>
  <si>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</si>
  <si>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</si>
  <si>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</si>
  <si>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</si>
  <si>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</si>
  <si>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</si>
  <si>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</si>
  <si>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Иные выплаты персоналу государственных (муниципальных) органов, за исключением фонда оплаты труда</t>
  </si>
  <si>
    <t>992 0102 5010000190 122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</si>
  <si>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</si>
  <si>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</si>
  <si>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</si>
  <si>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</si>
  <si>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</si>
  <si>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</si>
  <si>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</si>
  <si>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</si>
  <si>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</si>
  <si>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</si>
  <si>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</si>
  <si>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</si>
  <si>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</si>
  <si>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</si>
  <si>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</si>
  <si>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</si>
  <si>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</si>
  <si>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</si>
  <si>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</si>
  <si>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992 0113 2300100000 244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</si>
  <si>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</si>
  <si>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</si>
  <si>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</si>
  <si>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</si>
  <si>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</si>
  <si>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</si>
  <si>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</si>
  <si>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</si>
  <si>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</si>
  <si>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</si>
  <si>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</si>
  <si>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</si>
  <si>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</si>
  <si>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</si>
  <si>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</si>
  <si>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</si>
  <si>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</si>
  <si>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</si>
  <si>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</si>
  <si>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</si>
  <si>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</si>
  <si>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</si>
  <si>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</si>
  <si>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</si>
  <si>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</si>
  <si>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</si>
  <si>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</si>
  <si>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992 0502 2200400000 244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</si>
  <si>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</si>
  <si>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</si>
  <si>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</si>
  <si>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</si>
  <si>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</si>
  <si>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</si>
  <si>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</si>
  <si>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</si>
  <si>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</si>
  <si>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</si>
  <si>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</si>
  <si>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</si>
  <si>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</si>
  <si>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</si>
  <si>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</si>
  <si>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</si>
  <si>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</si>
  <si>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Субсидии бюджетным учреждениям на иные цели</t>
  </si>
  <si>
    <t>992 0801 1070460050 612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</si>
  <si>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</si>
  <si>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</si>
  <si>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</si>
  <si>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</si>
  <si>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</si>
  <si>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</si>
  <si>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</si>
  <si>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</si>
  <si>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</si>
  <si>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992 1204 1400400000 244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</si>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</sst>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A94">
      <selection activeCell="A128" sqref="A128:J12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43435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47029450</f>
        <v>47029450</v>
      </c>
      <c r="Q12" s="21"/>
      <c r="R12" s="21"/>
      <c r="S12" s="21">
        <f>44332998.94</f>
        <v>44332998.94</v>
      </c>
      <c r="T12" s="21"/>
      <c r="U12" s="21"/>
      <c r="V12" s="21"/>
      <c r="W12" s="22">
        <f>2696451.06</f>
        <v>2696451.06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1200000</f>
        <v>1200000</v>
      </c>
      <c r="Q13" s="25"/>
      <c r="R13" s="25"/>
      <c r="S13" s="25">
        <f>1874046.65</f>
        <v>1874046.65</v>
      </c>
      <c r="T13" s="25"/>
      <c r="U13" s="25"/>
      <c r="V13" s="25"/>
      <c r="W13" s="26" t="s">
        <v>39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40000</f>
        <v>40000</v>
      </c>
      <c r="Q14" s="25"/>
      <c r="R14" s="25"/>
      <c r="S14" s="25">
        <f>17788.21</f>
        <v>17788.21</v>
      </c>
      <c r="T14" s="25"/>
      <c r="U14" s="25"/>
      <c r="V14" s="25"/>
      <c r="W14" s="27">
        <f>22211.79</f>
        <v>22211.79</v>
      </c>
      <c r="X14" s="27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2688000</f>
        <v>2688000</v>
      </c>
      <c r="Q15" s="25"/>
      <c r="R15" s="25"/>
      <c r="S15" s="25">
        <f>2741899.95</f>
        <v>2741899.95</v>
      </c>
      <c r="T15" s="25"/>
      <c r="U15" s="25"/>
      <c r="V15" s="25"/>
      <c r="W15" s="26" t="s">
        <v>39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8" t="s">
        <v>39</v>
      </c>
      <c r="Q16" s="28"/>
      <c r="R16" s="28"/>
      <c r="S16" s="25">
        <f>-418100.84</f>
        <v>-418100.84</v>
      </c>
      <c r="T16" s="25"/>
      <c r="U16" s="25"/>
      <c r="V16" s="25"/>
      <c r="W16" s="26" t="s">
        <v>39</v>
      </c>
      <c r="X16" s="26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13890000</f>
        <v>13890000</v>
      </c>
      <c r="Q17" s="25"/>
      <c r="R17" s="25"/>
      <c r="S17" s="25">
        <f>11435882.93</f>
        <v>11435882.93</v>
      </c>
      <c r="T17" s="25"/>
      <c r="U17" s="25"/>
      <c r="V17" s="25"/>
      <c r="W17" s="27">
        <f>2454117.07</f>
        <v>2454117.07</v>
      </c>
      <c r="X17" s="27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80000</f>
        <v>80000</v>
      </c>
      <c r="Q18" s="25"/>
      <c r="R18" s="25"/>
      <c r="S18" s="25">
        <f>159016.73</f>
        <v>159016.73</v>
      </c>
      <c r="T18" s="25"/>
      <c r="U18" s="25"/>
      <c r="V18" s="25"/>
      <c r="W18" s="26" t="s">
        <v>39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40000</f>
        <v>40000</v>
      </c>
      <c r="Q19" s="25"/>
      <c r="R19" s="25"/>
      <c r="S19" s="25">
        <f>102289.01</f>
        <v>102289.01</v>
      </c>
      <c r="T19" s="25"/>
      <c r="U19" s="25"/>
      <c r="V19" s="25"/>
      <c r="W19" s="26" t="s">
        <v>39</v>
      </c>
      <c r="X19" s="26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50000</f>
        <v>50000</v>
      </c>
      <c r="Q20" s="25"/>
      <c r="R20" s="25"/>
      <c r="S20" s="25">
        <f>130665.03</f>
        <v>130665.03</v>
      </c>
      <c r="T20" s="25"/>
      <c r="U20" s="25"/>
      <c r="V20" s="25"/>
      <c r="W20" s="26" t="s">
        <v>39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856000</f>
        <v>856000</v>
      </c>
      <c r="Q21" s="25"/>
      <c r="R21" s="25"/>
      <c r="S21" s="25">
        <f>1246796.58</f>
        <v>1246796.58</v>
      </c>
      <c r="T21" s="25"/>
      <c r="U21" s="25"/>
      <c r="V21" s="25"/>
      <c r="W21" s="26" t="s">
        <v>39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1300000</f>
        <v>1300000</v>
      </c>
      <c r="Q22" s="25"/>
      <c r="R22" s="25"/>
      <c r="S22" s="25">
        <f>2816083.86</f>
        <v>2816083.86</v>
      </c>
      <c r="T22" s="25"/>
      <c r="U22" s="25"/>
      <c r="V22" s="25"/>
      <c r="W22" s="26" t="s">
        <v>39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1620000</f>
        <v>1620000</v>
      </c>
      <c r="Q23" s="25"/>
      <c r="R23" s="25"/>
      <c r="S23" s="25">
        <f>1809684.06</f>
        <v>1809684.06</v>
      </c>
      <c r="T23" s="25"/>
      <c r="U23" s="25"/>
      <c r="V23" s="25"/>
      <c r="W23" s="26" t="s">
        <v>39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7920000</f>
        <v>7920000</v>
      </c>
      <c r="Q24" s="25"/>
      <c r="R24" s="25"/>
      <c r="S24" s="25">
        <f>5206679.96</f>
        <v>5206679.96</v>
      </c>
      <c r="T24" s="25"/>
      <c r="U24" s="25"/>
      <c r="V24" s="25"/>
      <c r="W24" s="27">
        <f>2713320.04</f>
        <v>2713320.04</v>
      </c>
      <c r="X24" s="27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266600</f>
        <v>266600</v>
      </c>
      <c r="Q25" s="25"/>
      <c r="R25" s="25"/>
      <c r="S25" s="25">
        <f>223769</f>
        <v>223769</v>
      </c>
      <c r="T25" s="25"/>
      <c r="U25" s="25"/>
      <c r="V25" s="25"/>
      <c r="W25" s="27">
        <f>42831</f>
        <v>42831</v>
      </c>
      <c r="X25" s="27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5">
        <f>122781.01</f>
        <v>122781.01</v>
      </c>
      <c r="T26" s="25"/>
      <c r="U26" s="25"/>
      <c r="V26" s="25"/>
      <c r="W26" s="27">
        <f>11118.99</f>
        <v>11118.99</v>
      </c>
      <c r="X26" s="27"/>
    </row>
    <row r="27" spans="1:24" s="1" customFormat="1" ht="54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8" t="s">
        <v>39</v>
      </c>
      <c r="Q27" s="28"/>
      <c r="R27" s="28"/>
      <c r="S27" s="25">
        <f>1587.5</f>
        <v>1587.5</v>
      </c>
      <c r="T27" s="25"/>
      <c r="U27" s="25"/>
      <c r="V27" s="25"/>
      <c r="W27" s="26" t="s">
        <v>39</v>
      </c>
      <c r="X27" s="26"/>
    </row>
    <row r="28" spans="1:24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8" t="s">
        <v>39</v>
      </c>
      <c r="Q28" s="28"/>
      <c r="R28" s="28"/>
      <c r="S28" s="25">
        <f>2000</f>
        <v>2000</v>
      </c>
      <c r="T28" s="25"/>
      <c r="U28" s="25"/>
      <c r="V28" s="25"/>
      <c r="W28" s="26" t="s">
        <v>39</v>
      </c>
      <c r="X28" s="26"/>
    </row>
    <row r="29" spans="1:24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286650</f>
        <v>286650</v>
      </c>
      <c r="Q29" s="25"/>
      <c r="R29" s="25"/>
      <c r="S29" s="25">
        <f>286650</f>
        <v>286650</v>
      </c>
      <c r="T29" s="25"/>
      <c r="U29" s="25"/>
      <c r="V29" s="25"/>
      <c r="W29" s="27">
        <f>0</f>
        <v>0</v>
      </c>
      <c r="X29" s="27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6529700</f>
        <v>6529700</v>
      </c>
      <c r="Q30" s="25"/>
      <c r="R30" s="25"/>
      <c r="S30" s="25">
        <f>6523200</f>
        <v>6523200</v>
      </c>
      <c r="T30" s="25"/>
      <c r="U30" s="25"/>
      <c r="V30" s="25"/>
      <c r="W30" s="27">
        <f>6500</f>
        <v>6500</v>
      </c>
      <c r="X30" s="27"/>
    </row>
    <row r="31" spans="1:24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9718900</f>
        <v>9718900</v>
      </c>
      <c r="Q31" s="25"/>
      <c r="R31" s="25"/>
      <c r="S31" s="25">
        <f>9718863.9</f>
        <v>9718863.9</v>
      </c>
      <c r="T31" s="25"/>
      <c r="U31" s="25"/>
      <c r="V31" s="25"/>
      <c r="W31" s="27">
        <f>36.1</f>
        <v>36.1</v>
      </c>
      <c r="X31" s="27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7600</f>
        <v>7600</v>
      </c>
      <c r="Q32" s="25"/>
      <c r="R32" s="25"/>
      <c r="S32" s="25">
        <f>7600</f>
        <v>7600</v>
      </c>
      <c r="T32" s="25"/>
      <c r="U32" s="25"/>
      <c r="V32" s="25"/>
      <c r="W32" s="27">
        <f>0</f>
        <v>0</v>
      </c>
      <c r="X32" s="27"/>
    </row>
    <row r="33" spans="1:24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5">
        <f>402100</f>
        <v>402100</v>
      </c>
      <c r="Q33" s="25"/>
      <c r="R33" s="25"/>
      <c r="S33" s="25">
        <f>323815.4</f>
        <v>323815.4</v>
      </c>
      <c r="T33" s="25"/>
      <c r="U33" s="25"/>
      <c r="V33" s="25"/>
      <c r="W33" s="27">
        <f>78284.6</f>
        <v>78284.6</v>
      </c>
      <c r="X33" s="27"/>
    </row>
    <row r="34" spans="1:24" s="1" customFormat="1" ht="13.5" customHeigh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23</v>
      </c>
      <c r="M36" s="13"/>
      <c r="N36" s="13" t="s">
        <v>81</v>
      </c>
      <c r="O36" s="13"/>
      <c r="P36" s="14" t="s">
        <v>25</v>
      </c>
      <c r="Q36" s="14"/>
      <c r="R36" s="14"/>
      <c r="S36" s="14" t="s">
        <v>26</v>
      </c>
      <c r="T36" s="14"/>
      <c r="U36" s="14"/>
      <c r="V36" s="14"/>
      <c r="W36" s="15" t="s">
        <v>27</v>
      </c>
      <c r="X36" s="15"/>
    </row>
    <row r="37" spans="1:24" s="1" customFormat="1" ht="13.5" customHeight="1">
      <c r="A37" s="16" t="s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29</v>
      </c>
      <c r="M37" s="16"/>
      <c r="N37" s="16" t="s">
        <v>30</v>
      </c>
      <c r="O37" s="16"/>
      <c r="P37" s="17" t="s">
        <v>31</v>
      </c>
      <c r="Q37" s="17"/>
      <c r="R37" s="17"/>
      <c r="S37" s="17" t="s">
        <v>32</v>
      </c>
      <c r="T37" s="17"/>
      <c r="U37" s="17"/>
      <c r="V37" s="17"/>
      <c r="W37" s="18" t="s">
        <v>33</v>
      </c>
      <c r="X37" s="18"/>
    </row>
    <row r="38" spans="1:24" s="1" customFormat="1" ht="13.5" customHeight="1">
      <c r="A38" s="19" t="s">
        <v>82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83</v>
      </c>
      <c r="M38" s="20"/>
      <c r="N38" s="20" t="s">
        <v>36</v>
      </c>
      <c r="O38" s="20"/>
      <c r="P38" s="21">
        <f>48712545.95</f>
        <v>48712545.95</v>
      </c>
      <c r="Q38" s="21"/>
      <c r="R38" s="21"/>
      <c r="S38" s="21">
        <f>45143192.83</f>
        <v>45143192.83</v>
      </c>
      <c r="T38" s="21"/>
      <c r="U38" s="21"/>
      <c r="V38" s="21"/>
      <c r="W38" s="22">
        <f>3569353.12</f>
        <v>3569353.12</v>
      </c>
      <c r="X38" s="22"/>
    </row>
    <row r="39" spans="1:24" s="1" customFormat="1" ht="13.5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83</v>
      </c>
      <c r="M39" s="31"/>
      <c r="N39" s="31" t="s">
        <v>85</v>
      </c>
      <c r="O39" s="31"/>
      <c r="P39" s="32">
        <f>722400</f>
        <v>722400</v>
      </c>
      <c r="Q39" s="32"/>
      <c r="R39" s="32"/>
      <c r="S39" s="32">
        <f>658502</f>
        <v>658502</v>
      </c>
      <c r="T39" s="32"/>
      <c r="U39" s="32"/>
      <c r="V39" s="32"/>
      <c r="W39" s="33">
        <f>63898</f>
        <v>63898</v>
      </c>
      <c r="X39" s="33"/>
    </row>
    <row r="40" spans="1:24" s="1" customFormat="1" ht="24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83</v>
      </c>
      <c r="M40" s="31"/>
      <c r="N40" s="31" t="s">
        <v>87</v>
      </c>
      <c r="O40" s="31"/>
      <c r="P40" s="32">
        <f>10300</f>
        <v>10300</v>
      </c>
      <c r="Q40" s="32"/>
      <c r="R40" s="32"/>
      <c r="S40" s="32">
        <f>9692</f>
        <v>9692</v>
      </c>
      <c r="T40" s="32"/>
      <c r="U40" s="32"/>
      <c r="V40" s="32"/>
      <c r="W40" s="33">
        <f>608</f>
        <v>608</v>
      </c>
      <c r="X40" s="33"/>
    </row>
    <row r="41" spans="1:24" s="1" customFormat="1" ht="33.7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83</v>
      </c>
      <c r="M41" s="31"/>
      <c r="N41" s="31" t="s">
        <v>89</v>
      </c>
      <c r="O41" s="31"/>
      <c r="P41" s="32">
        <f>218200</f>
        <v>218200</v>
      </c>
      <c r="Q41" s="32"/>
      <c r="R41" s="32"/>
      <c r="S41" s="32">
        <f>186663.78</f>
        <v>186663.78</v>
      </c>
      <c r="T41" s="32"/>
      <c r="U41" s="32"/>
      <c r="V41" s="32"/>
      <c r="W41" s="33">
        <f>31536.22</f>
        <v>31536.22</v>
      </c>
      <c r="X41" s="33"/>
    </row>
    <row r="42" spans="1:24" s="1" customFormat="1" ht="13.5" customHeight="1">
      <c r="A42" s="30" t="s">
        <v>84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83</v>
      </c>
      <c r="M42" s="31"/>
      <c r="N42" s="31" t="s">
        <v>90</v>
      </c>
      <c r="O42" s="31"/>
      <c r="P42" s="32">
        <f>4615400</f>
        <v>4615400</v>
      </c>
      <c r="Q42" s="32"/>
      <c r="R42" s="32"/>
      <c r="S42" s="32">
        <f>4240366</f>
        <v>4240366</v>
      </c>
      <c r="T42" s="32"/>
      <c r="U42" s="32"/>
      <c r="V42" s="32"/>
      <c r="W42" s="33">
        <f>375034</f>
        <v>375034</v>
      </c>
      <c r="X42" s="33"/>
    </row>
    <row r="43" spans="1:24" s="1" customFormat="1" ht="24" customHeight="1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83</v>
      </c>
      <c r="M43" s="31"/>
      <c r="N43" s="31" t="s">
        <v>91</v>
      </c>
      <c r="O43" s="31"/>
      <c r="P43" s="32">
        <f>10900</f>
        <v>10900</v>
      </c>
      <c r="Q43" s="32"/>
      <c r="R43" s="32"/>
      <c r="S43" s="32">
        <f>10192</f>
        <v>10192</v>
      </c>
      <c r="T43" s="32"/>
      <c r="U43" s="32"/>
      <c r="V43" s="32"/>
      <c r="W43" s="33">
        <f>708</f>
        <v>708</v>
      </c>
      <c r="X43" s="33"/>
    </row>
    <row r="44" spans="1:24" s="1" customFormat="1" ht="33.75" customHeight="1">
      <c r="A44" s="30" t="s">
        <v>88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83</v>
      </c>
      <c r="M44" s="31"/>
      <c r="N44" s="31" t="s">
        <v>92</v>
      </c>
      <c r="O44" s="31"/>
      <c r="P44" s="32">
        <f>1361000</f>
        <v>1361000</v>
      </c>
      <c r="Q44" s="32"/>
      <c r="R44" s="32"/>
      <c r="S44" s="32">
        <f>1224071.45</f>
        <v>1224071.45</v>
      </c>
      <c r="T44" s="32"/>
      <c r="U44" s="32"/>
      <c r="V44" s="32"/>
      <c r="W44" s="33">
        <f>136928.55</f>
        <v>136928.55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83</v>
      </c>
      <c r="M45" s="31"/>
      <c r="N45" s="31" t="s">
        <v>94</v>
      </c>
      <c r="O45" s="31"/>
      <c r="P45" s="32">
        <f>181000</f>
        <v>181000</v>
      </c>
      <c r="Q45" s="32"/>
      <c r="R45" s="32"/>
      <c r="S45" s="32">
        <f>134114.31</f>
        <v>134114.31</v>
      </c>
      <c r="T45" s="32"/>
      <c r="U45" s="32"/>
      <c r="V45" s="32"/>
      <c r="W45" s="33">
        <f>46885.69</f>
        <v>46885.69</v>
      </c>
      <c r="X45" s="33"/>
    </row>
    <row r="46" spans="1:24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83</v>
      </c>
      <c r="M46" s="31"/>
      <c r="N46" s="31" t="s">
        <v>96</v>
      </c>
      <c r="O46" s="31"/>
      <c r="P46" s="32">
        <f>163500</f>
        <v>163500</v>
      </c>
      <c r="Q46" s="32"/>
      <c r="R46" s="32"/>
      <c r="S46" s="32">
        <f>161331.09</f>
        <v>161331.09</v>
      </c>
      <c r="T46" s="32"/>
      <c r="U46" s="32"/>
      <c r="V46" s="32"/>
      <c r="W46" s="33">
        <f>2168.91</f>
        <v>2168.91</v>
      </c>
      <c r="X46" s="33"/>
    </row>
    <row r="47" spans="1:24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83</v>
      </c>
      <c r="M47" s="31"/>
      <c r="N47" s="31" t="s">
        <v>98</v>
      </c>
      <c r="O47" s="31"/>
      <c r="P47" s="32">
        <f>4100</f>
        <v>4100</v>
      </c>
      <c r="Q47" s="32"/>
      <c r="R47" s="32"/>
      <c r="S47" s="32">
        <f>2620</f>
        <v>2620</v>
      </c>
      <c r="T47" s="32"/>
      <c r="U47" s="32"/>
      <c r="V47" s="32"/>
      <c r="W47" s="33">
        <f>1480</f>
        <v>1480</v>
      </c>
      <c r="X47" s="33"/>
    </row>
    <row r="48" spans="1:24" s="1" customFormat="1" ht="13.5" customHeight="1">
      <c r="A48" s="30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83</v>
      </c>
      <c r="M48" s="31"/>
      <c r="N48" s="31" t="s">
        <v>100</v>
      </c>
      <c r="O48" s="31"/>
      <c r="P48" s="32">
        <f>21500</f>
        <v>21500</v>
      </c>
      <c r="Q48" s="32"/>
      <c r="R48" s="32"/>
      <c r="S48" s="32">
        <f>20636.11</f>
        <v>20636.11</v>
      </c>
      <c r="T48" s="32"/>
      <c r="U48" s="32"/>
      <c r="V48" s="32"/>
      <c r="W48" s="33">
        <f>863.89</f>
        <v>863.89</v>
      </c>
      <c r="X48" s="33"/>
    </row>
    <row r="49" spans="1:24" s="1" customFormat="1" ht="13.5" customHeight="1">
      <c r="A49" s="30" t="s">
        <v>93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83</v>
      </c>
      <c r="M49" s="31"/>
      <c r="N49" s="31" t="s">
        <v>101</v>
      </c>
      <c r="O49" s="31"/>
      <c r="P49" s="32">
        <f>7600</f>
        <v>7600</v>
      </c>
      <c r="Q49" s="32"/>
      <c r="R49" s="32"/>
      <c r="S49" s="32">
        <f>7600</f>
        <v>7600</v>
      </c>
      <c r="T49" s="32"/>
      <c r="U49" s="32"/>
      <c r="V49" s="32"/>
      <c r="W49" s="33">
        <f>0</f>
        <v>0</v>
      </c>
      <c r="X49" s="33"/>
    </row>
    <row r="50" spans="1:24" s="1" customFormat="1" ht="13.5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83</v>
      </c>
      <c r="M50" s="31"/>
      <c r="N50" s="31" t="s">
        <v>103</v>
      </c>
      <c r="O50" s="31"/>
      <c r="P50" s="32">
        <f>222400</f>
        <v>222400</v>
      </c>
      <c r="Q50" s="32"/>
      <c r="R50" s="32"/>
      <c r="S50" s="32">
        <f>222400</f>
        <v>222400</v>
      </c>
      <c r="T50" s="32"/>
      <c r="U50" s="32"/>
      <c r="V50" s="32"/>
      <c r="W50" s="33">
        <f>0</f>
        <v>0</v>
      </c>
      <c r="X50" s="33"/>
    </row>
    <row r="51" spans="1:24" s="1" customFormat="1" ht="13.5" customHeight="1">
      <c r="A51" s="30" t="s">
        <v>104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83</v>
      </c>
      <c r="M51" s="31"/>
      <c r="N51" s="31" t="s">
        <v>105</v>
      </c>
      <c r="O51" s="31"/>
      <c r="P51" s="32">
        <f>40000</f>
        <v>40000</v>
      </c>
      <c r="Q51" s="32"/>
      <c r="R51" s="32"/>
      <c r="S51" s="34" t="s">
        <v>39</v>
      </c>
      <c r="T51" s="34"/>
      <c r="U51" s="34"/>
      <c r="V51" s="34"/>
      <c r="W51" s="33">
        <f>40000</f>
        <v>40000</v>
      </c>
      <c r="X51" s="33"/>
    </row>
    <row r="52" spans="1:24" s="1" customFormat="1" ht="13.5" customHeight="1">
      <c r="A52" s="30" t="s">
        <v>93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83</v>
      </c>
      <c r="M52" s="31"/>
      <c r="N52" s="31" t="s">
        <v>106</v>
      </c>
      <c r="O52" s="31"/>
      <c r="P52" s="32">
        <f>114300</f>
        <v>114300</v>
      </c>
      <c r="Q52" s="32"/>
      <c r="R52" s="32"/>
      <c r="S52" s="32">
        <f>114263.52</f>
        <v>114263.52</v>
      </c>
      <c r="T52" s="32"/>
      <c r="U52" s="32"/>
      <c r="V52" s="32"/>
      <c r="W52" s="33">
        <f>36.48</f>
        <v>36.48</v>
      </c>
      <c r="X52" s="33"/>
    </row>
    <row r="53" spans="1:24" s="1" customFormat="1" ht="13.5" customHeight="1">
      <c r="A53" s="30" t="s">
        <v>93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83</v>
      </c>
      <c r="M53" s="31"/>
      <c r="N53" s="31" t="s">
        <v>107</v>
      </c>
      <c r="O53" s="31"/>
      <c r="P53" s="32">
        <f>1000</f>
        <v>1000</v>
      </c>
      <c r="Q53" s="32"/>
      <c r="R53" s="32"/>
      <c r="S53" s="34" t="s">
        <v>39</v>
      </c>
      <c r="T53" s="34"/>
      <c r="U53" s="34"/>
      <c r="V53" s="34"/>
      <c r="W53" s="33">
        <f>1000</f>
        <v>1000</v>
      </c>
      <c r="X53" s="33"/>
    </row>
    <row r="54" spans="1:24" s="1" customFormat="1" ht="13.5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83</v>
      </c>
      <c r="M54" s="31"/>
      <c r="N54" s="31" t="s">
        <v>109</v>
      </c>
      <c r="O54" s="31"/>
      <c r="P54" s="32">
        <f>4872100</f>
        <v>4872100</v>
      </c>
      <c r="Q54" s="32"/>
      <c r="R54" s="32"/>
      <c r="S54" s="32">
        <f>4418207</f>
        <v>4418207</v>
      </c>
      <c r="T54" s="32"/>
      <c r="U54" s="32"/>
      <c r="V54" s="32"/>
      <c r="W54" s="33">
        <f>453893</f>
        <v>453893</v>
      </c>
      <c r="X54" s="33"/>
    </row>
    <row r="55" spans="1:24" s="1" customFormat="1" ht="13.5" customHeight="1">
      <c r="A55" s="30" t="s">
        <v>110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83</v>
      </c>
      <c r="M55" s="31"/>
      <c r="N55" s="31" t="s">
        <v>111</v>
      </c>
      <c r="O55" s="31"/>
      <c r="P55" s="32">
        <f>500</f>
        <v>500</v>
      </c>
      <c r="Q55" s="32"/>
      <c r="R55" s="32"/>
      <c r="S55" s="32">
        <f>500</f>
        <v>500</v>
      </c>
      <c r="T55" s="32"/>
      <c r="U55" s="32"/>
      <c r="V55" s="32"/>
      <c r="W55" s="33">
        <f>0</f>
        <v>0</v>
      </c>
      <c r="X55" s="33"/>
    </row>
    <row r="56" spans="1:24" s="1" customFormat="1" ht="24" customHeight="1">
      <c r="A56" s="30" t="s">
        <v>112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83</v>
      </c>
      <c r="M56" s="31"/>
      <c r="N56" s="31" t="s">
        <v>113</v>
      </c>
      <c r="O56" s="31"/>
      <c r="P56" s="32">
        <f>1471400</f>
        <v>1471400</v>
      </c>
      <c r="Q56" s="32"/>
      <c r="R56" s="32"/>
      <c r="S56" s="32">
        <f>1422918.41</f>
        <v>1422918.41</v>
      </c>
      <c r="T56" s="32"/>
      <c r="U56" s="32"/>
      <c r="V56" s="32"/>
      <c r="W56" s="33">
        <f>48481.59</f>
        <v>48481.59</v>
      </c>
      <c r="X56" s="33"/>
    </row>
    <row r="57" spans="1:24" s="1" customFormat="1" ht="13.5" customHeight="1">
      <c r="A57" s="30" t="s">
        <v>93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83</v>
      </c>
      <c r="M57" s="31"/>
      <c r="N57" s="31" t="s">
        <v>114</v>
      </c>
      <c r="O57" s="31"/>
      <c r="P57" s="32">
        <f>3875800</f>
        <v>3875800</v>
      </c>
      <c r="Q57" s="32"/>
      <c r="R57" s="32"/>
      <c r="S57" s="32">
        <f>3779932.47</f>
        <v>3779932.47</v>
      </c>
      <c r="T57" s="32"/>
      <c r="U57" s="32"/>
      <c r="V57" s="32"/>
      <c r="W57" s="33">
        <f>95867.53</f>
        <v>95867.53</v>
      </c>
      <c r="X57" s="33"/>
    </row>
    <row r="58" spans="1:24" s="1" customFormat="1" ht="13.5" customHeight="1">
      <c r="A58" s="30" t="s">
        <v>95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83</v>
      </c>
      <c r="M58" s="31"/>
      <c r="N58" s="31" t="s">
        <v>115</v>
      </c>
      <c r="O58" s="31"/>
      <c r="P58" s="32">
        <f>1850</f>
        <v>1850</v>
      </c>
      <c r="Q58" s="32"/>
      <c r="R58" s="32"/>
      <c r="S58" s="32">
        <f>415</f>
        <v>415</v>
      </c>
      <c r="T58" s="32"/>
      <c r="U58" s="32"/>
      <c r="V58" s="32"/>
      <c r="W58" s="33">
        <f>1435</f>
        <v>1435</v>
      </c>
      <c r="X58" s="33"/>
    </row>
    <row r="59" spans="1:24" s="1" customFormat="1" ht="13.5" customHeight="1">
      <c r="A59" s="30" t="s">
        <v>99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83</v>
      </c>
      <c r="M59" s="31"/>
      <c r="N59" s="31" t="s">
        <v>116</v>
      </c>
      <c r="O59" s="31"/>
      <c r="P59" s="32">
        <f>15000</f>
        <v>15000</v>
      </c>
      <c r="Q59" s="32"/>
      <c r="R59" s="32"/>
      <c r="S59" s="32">
        <f>10075.98</f>
        <v>10075.98</v>
      </c>
      <c r="T59" s="32"/>
      <c r="U59" s="32"/>
      <c r="V59" s="32"/>
      <c r="W59" s="33">
        <f>4924.02</f>
        <v>4924.02</v>
      </c>
      <c r="X59" s="33"/>
    </row>
    <row r="60" spans="1:24" s="1" customFormat="1" ht="13.5" customHeight="1">
      <c r="A60" s="30" t="s">
        <v>84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83</v>
      </c>
      <c r="M60" s="31"/>
      <c r="N60" s="31" t="s">
        <v>117</v>
      </c>
      <c r="O60" s="31"/>
      <c r="P60" s="32">
        <f>308800</f>
        <v>308800</v>
      </c>
      <c r="Q60" s="32"/>
      <c r="R60" s="32"/>
      <c r="S60" s="32">
        <f>249402</f>
        <v>249402</v>
      </c>
      <c r="T60" s="32"/>
      <c r="U60" s="32"/>
      <c r="V60" s="32"/>
      <c r="W60" s="33">
        <f>59398</f>
        <v>59398</v>
      </c>
      <c r="X60" s="33"/>
    </row>
    <row r="61" spans="1:24" s="1" customFormat="1" ht="33.75" customHeight="1">
      <c r="A61" s="30" t="s">
        <v>88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83</v>
      </c>
      <c r="M61" s="31"/>
      <c r="N61" s="31" t="s">
        <v>118</v>
      </c>
      <c r="O61" s="31"/>
      <c r="P61" s="32">
        <f>93300</f>
        <v>93300</v>
      </c>
      <c r="Q61" s="32"/>
      <c r="R61" s="32"/>
      <c r="S61" s="32">
        <f>74413.4</f>
        <v>74413.4</v>
      </c>
      <c r="T61" s="32"/>
      <c r="U61" s="32"/>
      <c r="V61" s="32"/>
      <c r="W61" s="33">
        <f>18886.6</f>
        <v>18886.6</v>
      </c>
      <c r="X61" s="33"/>
    </row>
    <row r="62" spans="1:24" s="1" customFormat="1" ht="13.5" customHeight="1">
      <c r="A62" s="30" t="s">
        <v>93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83</v>
      </c>
      <c r="M62" s="31"/>
      <c r="N62" s="31" t="s">
        <v>119</v>
      </c>
      <c r="O62" s="31"/>
      <c r="P62" s="32">
        <f>5000</f>
        <v>5000</v>
      </c>
      <c r="Q62" s="32"/>
      <c r="R62" s="32"/>
      <c r="S62" s="34" t="s">
        <v>39</v>
      </c>
      <c r="T62" s="34"/>
      <c r="U62" s="34"/>
      <c r="V62" s="34"/>
      <c r="W62" s="33">
        <f>5000</f>
        <v>5000</v>
      </c>
      <c r="X62" s="33"/>
    </row>
    <row r="63" spans="1:24" s="1" customFormat="1" ht="13.5" customHeight="1">
      <c r="A63" s="30" t="s">
        <v>93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83</v>
      </c>
      <c r="M63" s="31"/>
      <c r="N63" s="31" t="s">
        <v>120</v>
      </c>
      <c r="O63" s="31"/>
      <c r="P63" s="32">
        <f>5000</f>
        <v>5000</v>
      </c>
      <c r="Q63" s="32"/>
      <c r="R63" s="32"/>
      <c r="S63" s="34" t="s">
        <v>39</v>
      </c>
      <c r="T63" s="34"/>
      <c r="U63" s="34"/>
      <c r="V63" s="34"/>
      <c r="W63" s="33">
        <f>5000</f>
        <v>5000</v>
      </c>
      <c r="X63" s="33"/>
    </row>
    <row r="64" spans="1:24" s="1" customFormat="1" ht="13.5" customHeight="1">
      <c r="A64" s="30" t="s">
        <v>93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83</v>
      </c>
      <c r="M64" s="31"/>
      <c r="N64" s="31" t="s">
        <v>121</v>
      </c>
      <c r="O64" s="31"/>
      <c r="P64" s="32">
        <f>5000</f>
        <v>5000</v>
      </c>
      <c r="Q64" s="32"/>
      <c r="R64" s="32"/>
      <c r="S64" s="34" t="s">
        <v>39</v>
      </c>
      <c r="T64" s="34"/>
      <c r="U64" s="34"/>
      <c r="V64" s="34"/>
      <c r="W64" s="33">
        <f>5000</f>
        <v>5000</v>
      </c>
      <c r="X64" s="33"/>
    </row>
    <row r="65" spans="1:24" s="1" customFormat="1" ht="13.5" customHeight="1">
      <c r="A65" s="30" t="s">
        <v>102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83</v>
      </c>
      <c r="M65" s="31"/>
      <c r="N65" s="31" t="s">
        <v>122</v>
      </c>
      <c r="O65" s="31"/>
      <c r="P65" s="32">
        <f>974300</f>
        <v>974300</v>
      </c>
      <c r="Q65" s="32"/>
      <c r="R65" s="32"/>
      <c r="S65" s="32">
        <f>974300</f>
        <v>974300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83</v>
      </c>
      <c r="M66" s="31"/>
      <c r="N66" s="31" t="s">
        <v>123</v>
      </c>
      <c r="O66" s="31"/>
      <c r="P66" s="32">
        <f>2134478.97</f>
        <v>2134478.97</v>
      </c>
      <c r="Q66" s="32"/>
      <c r="R66" s="32"/>
      <c r="S66" s="32">
        <f>1722820.48</f>
        <v>1722820.48</v>
      </c>
      <c r="T66" s="32"/>
      <c r="U66" s="32"/>
      <c r="V66" s="32"/>
      <c r="W66" s="33">
        <f>411658.49</f>
        <v>411658.49</v>
      </c>
      <c r="X66" s="33"/>
    </row>
    <row r="67" spans="1:24" s="1" customFormat="1" ht="13.5" customHeight="1">
      <c r="A67" s="30" t="s">
        <v>93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83</v>
      </c>
      <c r="M67" s="31"/>
      <c r="N67" s="31" t="s">
        <v>124</v>
      </c>
      <c r="O67" s="31"/>
      <c r="P67" s="32">
        <f>822900</f>
        <v>822900</v>
      </c>
      <c r="Q67" s="32"/>
      <c r="R67" s="32"/>
      <c r="S67" s="32">
        <f>754295</f>
        <v>754295</v>
      </c>
      <c r="T67" s="32"/>
      <c r="U67" s="32"/>
      <c r="V67" s="32"/>
      <c r="W67" s="33">
        <f>68605</f>
        <v>68605</v>
      </c>
      <c r="X67" s="33"/>
    </row>
    <row r="68" spans="1:24" s="1" customFormat="1" ht="13.5" customHeight="1">
      <c r="A68" s="30" t="s">
        <v>93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83</v>
      </c>
      <c r="M68" s="31"/>
      <c r="N68" s="31" t="s">
        <v>125</v>
      </c>
      <c r="O68" s="31"/>
      <c r="P68" s="32">
        <f>4139500</f>
        <v>4139500</v>
      </c>
      <c r="Q68" s="32"/>
      <c r="R68" s="32"/>
      <c r="S68" s="32">
        <f>4139462</f>
        <v>4139462</v>
      </c>
      <c r="T68" s="32"/>
      <c r="U68" s="32"/>
      <c r="V68" s="32"/>
      <c r="W68" s="33">
        <f>38</f>
        <v>38</v>
      </c>
      <c r="X68" s="33"/>
    </row>
    <row r="69" spans="1:24" s="1" customFormat="1" ht="13.5" customHeight="1">
      <c r="A69" s="30" t="s">
        <v>93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83</v>
      </c>
      <c r="M69" s="31"/>
      <c r="N69" s="31" t="s">
        <v>126</v>
      </c>
      <c r="O69" s="31"/>
      <c r="P69" s="32">
        <f>797000</f>
        <v>797000</v>
      </c>
      <c r="Q69" s="32"/>
      <c r="R69" s="32"/>
      <c r="S69" s="32">
        <f>766563.48</f>
        <v>766563.48</v>
      </c>
      <c r="T69" s="32"/>
      <c r="U69" s="32"/>
      <c r="V69" s="32"/>
      <c r="W69" s="33">
        <f>30436.52</f>
        <v>30436.52</v>
      </c>
      <c r="X69" s="33"/>
    </row>
    <row r="70" spans="1:24" s="1" customFormat="1" ht="13.5" customHeight="1">
      <c r="A70" s="30" t="s">
        <v>93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83</v>
      </c>
      <c r="M70" s="31"/>
      <c r="N70" s="31" t="s">
        <v>127</v>
      </c>
      <c r="O70" s="31"/>
      <c r="P70" s="32">
        <f>1000</f>
        <v>1000</v>
      </c>
      <c r="Q70" s="32"/>
      <c r="R70" s="32"/>
      <c r="S70" s="34" t="s">
        <v>39</v>
      </c>
      <c r="T70" s="34"/>
      <c r="U70" s="34"/>
      <c r="V70" s="34"/>
      <c r="W70" s="33">
        <f>1000</f>
        <v>1000</v>
      </c>
      <c r="X70" s="33"/>
    </row>
    <row r="71" spans="1:24" s="1" customFormat="1" ht="13.5" customHeight="1">
      <c r="A71" s="30" t="s">
        <v>93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83</v>
      </c>
      <c r="M71" s="31"/>
      <c r="N71" s="31" t="s">
        <v>128</v>
      </c>
      <c r="O71" s="31"/>
      <c r="P71" s="32">
        <f>10000</f>
        <v>10000</v>
      </c>
      <c r="Q71" s="32"/>
      <c r="R71" s="32"/>
      <c r="S71" s="32">
        <f>10000</f>
        <v>10000</v>
      </c>
      <c r="T71" s="32"/>
      <c r="U71" s="32"/>
      <c r="V71" s="32"/>
      <c r="W71" s="33">
        <f>0</f>
        <v>0</v>
      </c>
      <c r="X71" s="33"/>
    </row>
    <row r="72" spans="1:24" s="1" customFormat="1" ht="13.5" customHeight="1">
      <c r="A72" s="30" t="s">
        <v>93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83</v>
      </c>
      <c r="M72" s="31"/>
      <c r="N72" s="31" t="s">
        <v>129</v>
      </c>
      <c r="O72" s="31"/>
      <c r="P72" s="32">
        <f>0</f>
        <v>0</v>
      </c>
      <c r="Q72" s="32"/>
      <c r="R72" s="32"/>
      <c r="S72" s="34" t="s">
        <v>39</v>
      </c>
      <c r="T72" s="34"/>
      <c r="U72" s="34"/>
      <c r="V72" s="34"/>
      <c r="W72" s="35" t="s">
        <v>39</v>
      </c>
      <c r="X72" s="35"/>
    </row>
    <row r="73" spans="1:24" s="1" customFormat="1" ht="13.5" customHeight="1">
      <c r="A73" s="30" t="s">
        <v>93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83</v>
      </c>
      <c r="M73" s="31"/>
      <c r="N73" s="31" t="s">
        <v>130</v>
      </c>
      <c r="O73" s="31"/>
      <c r="P73" s="32">
        <f>145000</f>
        <v>145000</v>
      </c>
      <c r="Q73" s="32"/>
      <c r="R73" s="32"/>
      <c r="S73" s="32">
        <f>85000</f>
        <v>85000</v>
      </c>
      <c r="T73" s="32"/>
      <c r="U73" s="32"/>
      <c r="V73" s="32"/>
      <c r="W73" s="33">
        <f>60000</f>
        <v>60000</v>
      </c>
      <c r="X73" s="33"/>
    </row>
    <row r="74" spans="1:24" s="1" customFormat="1" ht="13.5" customHeight="1">
      <c r="A74" s="30" t="s">
        <v>93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83</v>
      </c>
      <c r="M74" s="31"/>
      <c r="N74" s="31" t="s">
        <v>131</v>
      </c>
      <c r="O74" s="31"/>
      <c r="P74" s="32">
        <f>10000</f>
        <v>10000</v>
      </c>
      <c r="Q74" s="32"/>
      <c r="R74" s="32"/>
      <c r="S74" s="34" t="s">
        <v>39</v>
      </c>
      <c r="T74" s="34"/>
      <c r="U74" s="34"/>
      <c r="V74" s="34"/>
      <c r="W74" s="33">
        <f>10000</f>
        <v>10000</v>
      </c>
      <c r="X74" s="33"/>
    </row>
    <row r="75" spans="1:24" s="1" customFormat="1" ht="13.5" customHeight="1">
      <c r="A75" s="30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83</v>
      </c>
      <c r="M75" s="31"/>
      <c r="N75" s="31" t="s">
        <v>132</v>
      </c>
      <c r="O75" s="31"/>
      <c r="P75" s="32">
        <f>100000</f>
        <v>100000</v>
      </c>
      <c r="Q75" s="32"/>
      <c r="R75" s="32"/>
      <c r="S75" s="32">
        <f>78479.04</f>
        <v>78479.04</v>
      </c>
      <c r="T75" s="32"/>
      <c r="U75" s="32"/>
      <c r="V75" s="32"/>
      <c r="W75" s="33">
        <f>21520.96</f>
        <v>21520.96</v>
      </c>
      <c r="X75" s="33"/>
    </row>
    <row r="76" spans="1:24" s="1" customFormat="1" ht="45" customHeight="1">
      <c r="A76" s="30" t="s">
        <v>133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83</v>
      </c>
      <c r="M76" s="31"/>
      <c r="N76" s="31" t="s">
        <v>134</v>
      </c>
      <c r="O76" s="31"/>
      <c r="P76" s="32">
        <f>800000</f>
        <v>800000</v>
      </c>
      <c r="Q76" s="32"/>
      <c r="R76" s="32"/>
      <c r="S76" s="32">
        <f>800000</f>
        <v>800000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93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83</v>
      </c>
      <c r="M77" s="31"/>
      <c r="N77" s="31" t="s">
        <v>135</v>
      </c>
      <c r="O77" s="31"/>
      <c r="P77" s="32">
        <f>50000</f>
        <v>50000</v>
      </c>
      <c r="Q77" s="32"/>
      <c r="R77" s="32"/>
      <c r="S77" s="32">
        <f>36104.46</f>
        <v>36104.46</v>
      </c>
      <c r="T77" s="32"/>
      <c r="U77" s="32"/>
      <c r="V77" s="32"/>
      <c r="W77" s="33">
        <f>13895.54</f>
        <v>13895.54</v>
      </c>
      <c r="X77" s="33"/>
    </row>
    <row r="78" spans="1:24" s="1" customFormat="1" ht="13.5" customHeight="1">
      <c r="A78" s="30" t="s">
        <v>93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83</v>
      </c>
      <c r="M78" s="31"/>
      <c r="N78" s="31" t="s">
        <v>136</v>
      </c>
      <c r="O78" s="31"/>
      <c r="P78" s="32">
        <f>1776100</f>
        <v>1776100</v>
      </c>
      <c r="Q78" s="32"/>
      <c r="R78" s="32"/>
      <c r="S78" s="32">
        <f>1642741.02</f>
        <v>1642741.02</v>
      </c>
      <c r="T78" s="32"/>
      <c r="U78" s="32"/>
      <c r="V78" s="32"/>
      <c r="W78" s="33">
        <f>133358.98</f>
        <v>133358.98</v>
      </c>
      <c r="X78" s="33"/>
    </row>
    <row r="79" spans="1:24" s="1" customFormat="1" ht="13.5" customHeight="1">
      <c r="A79" s="30" t="s">
        <v>93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83</v>
      </c>
      <c r="M79" s="31"/>
      <c r="N79" s="31" t="s">
        <v>137</v>
      </c>
      <c r="O79" s="31"/>
      <c r="P79" s="32">
        <f>26000</f>
        <v>26000</v>
      </c>
      <c r="Q79" s="32"/>
      <c r="R79" s="32"/>
      <c r="S79" s="32">
        <f>25220</f>
        <v>25220</v>
      </c>
      <c r="T79" s="32"/>
      <c r="U79" s="32"/>
      <c r="V79" s="32"/>
      <c r="W79" s="33">
        <f>780</f>
        <v>780</v>
      </c>
      <c r="X79" s="33"/>
    </row>
    <row r="80" spans="1:24" s="1" customFormat="1" ht="13.5" customHeight="1">
      <c r="A80" s="30" t="s">
        <v>93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83</v>
      </c>
      <c r="M80" s="31"/>
      <c r="N80" s="31" t="s">
        <v>138</v>
      </c>
      <c r="O80" s="31"/>
      <c r="P80" s="32">
        <f>0</f>
        <v>0</v>
      </c>
      <c r="Q80" s="32"/>
      <c r="R80" s="32"/>
      <c r="S80" s="34" t="s">
        <v>39</v>
      </c>
      <c r="T80" s="34"/>
      <c r="U80" s="34"/>
      <c r="V80" s="34"/>
      <c r="W80" s="35" t="s">
        <v>39</v>
      </c>
      <c r="X80" s="35"/>
    </row>
    <row r="81" spans="1:24" s="1" customFormat="1" ht="13.5" customHeight="1">
      <c r="A81" s="30" t="s">
        <v>93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83</v>
      </c>
      <c r="M81" s="31"/>
      <c r="N81" s="31" t="s">
        <v>139</v>
      </c>
      <c r="O81" s="31"/>
      <c r="P81" s="32">
        <f>1000</f>
        <v>1000</v>
      </c>
      <c r="Q81" s="32"/>
      <c r="R81" s="32"/>
      <c r="S81" s="34" t="s">
        <v>39</v>
      </c>
      <c r="T81" s="34"/>
      <c r="U81" s="34"/>
      <c r="V81" s="34"/>
      <c r="W81" s="33">
        <f>1000</f>
        <v>1000</v>
      </c>
      <c r="X81" s="33"/>
    </row>
    <row r="82" spans="1:24" s="1" customFormat="1" ht="13.5" customHeight="1">
      <c r="A82" s="30" t="s">
        <v>93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83</v>
      </c>
      <c r="M82" s="31"/>
      <c r="N82" s="31" t="s">
        <v>140</v>
      </c>
      <c r="O82" s="31"/>
      <c r="P82" s="32">
        <f>1023800</f>
        <v>1023800</v>
      </c>
      <c r="Q82" s="32"/>
      <c r="R82" s="32"/>
      <c r="S82" s="32">
        <f>815969.34</f>
        <v>815969.34</v>
      </c>
      <c r="T82" s="32"/>
      <c r="U82" s="32"/>
      <c r="V82" s="32"/>
      <c r="W82" s="33">
        <f>207830.66</f>
        <v>207830.66</v>
      </c>
      <c r="X82" s="33"/>
    </row>
    <row r="83" spans="1:24" s="1" customFormat="1" ht="13.5" customHeight="1">
      <c r="A83" s="30" t="s">
        <v>93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83</v>
      </c>
      <c r="M83" s="31"/>
      <c r="N83" s="31" t="s">
        <v>141</v>
      </c>
      <c r="O83" s="31"/>
      <c r="P83" s="32">
        <f>256000</f>
        <v>256000</v>
      </c>
      <c r="Q83" s="32"/>
      <c r="R83" s="32"/>
      <c r="S83" s="32">
        <f>256000</f>
        <v>256000</v>
      </c>
      <c r="T83" s="32"/>
      <c r="U83" s="32"/>
      <c r="V83" s="32"/>
      <c r="W83" s="33">
        <f>0</f>
        <v>0</v>
      </c>
      <c r="X83" s="33"/>
    </row>
    <row r="84" spans="1:24" s="1" customFormat="1" ht="13.5" customHeight="1">
      <c r="A84" s="30" t="s">
        <v>93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83</v>
      </c>
      <c r="M84" s="31"/>
      <c r="N84" s="31" t="s">
        <v>142</v>
      </c>
      <c r="O84" s="31"/>
      <c r="P84" s="32">
        <f>30000</f>
        <v>30000</v>
      </c>
      <c r="Q84" s="32"/>
      <c r="R84" s="32"/>
      <c r="S84" s="32">
        <f>20400</f>
        <v>20400</v>
      </c>
      <c r="T84" s="32"/>
      <c r="U84" s="32"/>
      <c r="V84" s="32"/>
      <c r="W84" s="33">
        <f>9600</f>
        <v>9600</v>
      </c>
      <c r="X84" s="33"/>
    </row>
    <row r="85" spans="1:24" s="1" customFormat="1" ht="13.5" customHeight="1">
      <c r="A85" s="30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83</v>
      </c>
      <c r="M85" s="31"/>
      <c r="N85" s="31" t="s">
        <v>143</v>
      </c>
      <c r="O85" s="31"/>
      <c r="P85" s="32">
        <f>1584516.98</f>
        <v>1584516.98</v>
      </c>
      <c r="Q85" s="32"/>
      <c r="R85" s="32"/>
      <c r="S85" s="32">
        <f>1564410.17</f>
        <v>1564410.17</v>
      </c>
      <c r="T85" s="32"/>
      <c r="U85" s="32"/>
      <c r="V85" s="32"/>
      <c r="W85" s="33">
        <f>20106.81</f>
        <v>20106.81</v>
      </c>
      <c r="X85" s="33"/>
    </row>
    <row r="86" spans="1:24" s="1" customFormat="1" ht="13.5" customHeight="1">
      <c r="A86" s="30" t="s">
        <v>93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83</v>
      </c>
      <c r="M86" s="31"/>
      <c r="N86" s="31" t="s">
        <v>144</v>
      </c>
      <c r="O86" s="31"/>
      <c r="P86" s="32">
        <f>300000</f>
        <v>300000</v>
      </c>
      <c r="Q86" s="32"/>
      <c r="R86" s="32"/>
      <c r="S86" s="32">
        <f>285873.5</f>
        <v>285873.5</v>
      </c>
      <c r="T86" s="32"/>
      <c r="U86" s="32"/>
      <c r="V86" s="32"/>
      <c r="W86" s="33">
        <f>14126.5</f>
        <v>14126.5</v>
      </c>
      <c r="X86" s="33"/>
    </row>
    <row r="87" spans="1:24" s="1" customFormat="1" ht="13.5" customHeight="1">
      <c r="A87" s="30" t="s">
        <v>93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83</v>
      </c>
      <c r="M87" s="31"/>
      <c r="N87" s="31" t="s">
        <v>145</v>
      </c>
      <c r="O87" s="31"/>
      <c r="P87" s="32">
        <f>540000</f>
        <v>540000</v>
      </c>
      <c r="Q87" s="32"/>
      <c r="R87" s="32"/>
      <c r="S87" s="32">
        <f>475466.73</f>
        <v>475466.73</v>
      </c>
      <c r="T87" s="32"/>
      <c r="U87" s="32"/>
      <c r="V87" s="32"/>
      <c r="W87" s="33">
        <f>64533.27</f>
        <v>64533.27</v>
      </c>
      <c r="X87" s="33"/>
    </row>
    <row r="88" spans="1:24" s="1" customFormat="1" ht="13.5" customHeight="1">
      <c r="A88" s="30" t="s">
        <v>93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83</v>
      </c>
      <c r="M88" s="31"/>
      <c r="N88" s="31" t="s">
        <v>146</v>
      </c>
      <c r="O88" s="31"/>
      <c r="P88" s="32">
        <f>0</f>
        <v>0</v>
      </c>
      <c r="Q88" s="32"/>
      <c r="R88" s="32"/>
      <c r="S88" s="34" t="s">
        <v>39</v>
      </c>
      <c r="T88" s="34"/>
      <c r="U88" s="34"/>
      <c r="V88" s="34"/>
      <c r="W88" s="35" t="s">
        <v>39</v>
      </c>
      <c r="X88" s="35"/>
    </row>
    <row r="89" spans="1:24" s="1" customFormat="1" ht="13.5" customHeight="1">
      <c r="A89" s="30" t="s">
        <v>93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83</v>
      </c>
      <c r="M89" s="31"/>
      <c r="N89" s="31" t="s">
        <v>147</v>
      </c>
      <c r="O89" s="31"/>
      <c r="P89" s="32">
        <f>50000</f>
        <v>50000</v>
      </c>
      <c r="Q89" s="32"/>
      <c r="R89" s="32"/>
      <c r="S89" s="32">
        <f>12461</f>
        <v>12461</v>
      </c>
      <c r="T89" s="32"/>
      <c r="U89" s="32"/>
      <c r="V89" s="32"/>
      <c r="W89" s="33">
        <f>37539</f>
        <v>37539</v>
      </c>
      <c r="X89" s="33"/>
    </row>
    <row r="90" spans="1:24" s="1" customFormat="1" ht="33.75" customHeight="1">
      <c r="A90" s="30" t="s">
        <v>148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83</v>
      </c>
      <c r="M90" s="31"/>
      <c r="N90" s="31" t="s">
        <v>149</v>
      </c>
      <c r="O90" s="31"/>
      <c r="P90" s="32">
        <f>4943700</f>
        <v>4943700</v>
      </c>
      <c r="Q90" s="32"/>
      <c r="R90" s="32"/>
      <c r="S90" s="32">
        <f>4167793</f>
        <v>4167793</v>
      </c>
      <c r="T90" s="32"/>
      <c r="U90" s="32"/>
      <c r="V90" s="32"/>
      <c r="W90" s="33">
        <f>775907</f>
        <v>775907</v>
      </c>
      <c r="X90" s="33"/>
    </row>
    <row r="91" spans="1:24" s="1" customFormat="1" ht="33.75" customHeight="1">
      <c r="A91" s="30" t="s">
        <v>148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83</v>
      </c>
      <c r="M91" s="31"/>
      <c r="N91" s="31" t="s">
        <v>150</v>
      </c>
      <c r="O91" s="31"/>
      <c r="P91" s="32">
        <f>45000</f>
        <v>45000</v>
      </c>
      <c r="Q91" s="32"/>
      <c r="R91" s="32"/>
      <c r="S91" s="32">
        <f>45000</f>
        <v>45000</v>
      </c>
      <c r="T91" s="32"/>
      <c r="U91" s="32"/>
      <c r="V91" s="32"/>
      <c r="W91" s="33">
        <f>0</f>
        <v>0</v>
      </c>
      <c r="X91" s="33"/>
    </row>
    <row r="92" spans="1:24" s="1" customFormat="1" ht="33.75" customHeight="1">
      <c r="A92" s="30" t="s">
        <v>148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83</v>
      </c>
      <c r="M92" s="31"/>
      <c r="N92" s="31" t="s">
        <v>151</v>
      </c>
      <c r="O92" s="31"/>
      <c r="P92" s="32">
        <f>0</f>
        <v>0</v>
      </c>
      <c r="Q92" s="32"/>
      <c r="R92" s="32"/>
      <c r="S92" s="34" t="s">
        <v>39</v>
      </c>
      <c r="T92" s="34"/>
      <c r="U92" s="34"/>
      <c r="V92" s="34"/>
      <c r="W92" s="35" t="s">
        <v>39</v>
      </c>
      <c r="X92" s="35"/>
    </row>
    <row r="93" spans="1:24" s="1" customFormat="1" ht="33.75" customHeight="1">
      <c r="A93" s="30" t="s">
        <v>148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83</v>
      </c>
      <c r="M93" s="31"/>
      <c r="N93" s="31" t="s">
        <v>152</v>
      </c>
      <c r="O93" s="31"/>
      <c r="P93" s="32">
        <f>7315900</f>
        <v>7315900</v>
      </c>
      <c r="Q93" s="32"/>
      <c r="R93" s="32"/>
      <c r="S93" s="32">
        <f>7315900</f>
        <v>7315900</v>
      </c>
      <c r="T93" s="32"/>
      <c r="U93" s="32"/>
      <c r="V93" s="32"/>
      <c r="W93" s="33">
        <f>0</f>
        <v>0</v>
      </c>
      <c r="X93" s="33"/>
    </row>
    <row r="94" spans="1:24" s="1" customFormat="1" ht="13.5" customHeight="1">
      <c r="A94" s="30" t="s">
        <v>153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83</v>
      </c>
      <c r="M94" s="31"/>
      <c r="N94" s="31" t="s">
        <v>154</v>
      </c>
      <c r="O94" s="31"/>
      <c r="P94" s="32">
        <f>150000</f>
        <v>150000</v>
      </c>
      <c r="Q94" s="32"/>
      <c r="R94" s="32"/>
      <c r="S94" s="32">
        <f>150000</f>
        <v>150000</v>
      </c>
      <c r="T94" s="32"/>
      <c r="U94" s="32"/>
      <c r="V94" s="32"/>
      <c r="W94" s="33">
        <f>0</f>
        <v>0</v>
      </c>
      <c r="X94" s="33"/>
    </row>
    <row r="95" spans="1:24" s="1" customFormat="1" ht="13.5" customHeight="1">
      <c r="A95" s="30" t="s">
        <v>93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83</v>
      </c>
      <c r="M95" s="31"/>
      <c r="N95" s="31" t="s">
        <v>155</v>
      </c>
      <c r="O95" s="31"/>
      <c r="P95" s="32">
        <f>222900</f>
        <v>222900</v>
      </c>
      <c r="Q95" s="32"/>
      <c r="R95" s="32"/>
      <c r="S95" s="32">
        <f>222390</f>
        <v>222390</v>
      </c>
      <c r="T95" s="32"/>
      <c r="U95" s="32"/>
      <c r="V95" s="32"/>
      <c r="W95" s="33">
        <f>510</f>
        <v>510</v>
      </c>
      <c r="X95" s="33"/>
    </row>
    <row r="96" spans="1:24" s="1" customFormat="1" ht="13.5" customHeight="1">
      <c r="A96" s="30" t="s">
        <v>93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83</v>
      </c>
      <c r="M96" s="31"/>
      <c r="N96" s="31" t="s">
        <v>156</v>
      </c>
      <c r="O96" s="31"/>
      <c r="P96" s="32">
        <f>136800</f>
        <v>136800</v>
      </c>
      <c r="Q96" s="32"/>
      <c r="R96" s="32"/>
      <c r="S96" s="32">
        <f>136780</f>
        <v>136780</v>
      </c>
      <c r="T96" s="32"/>
      <c r="U96" s="32"/>
      <c r="V96" s="32"/>
      <c r="W96" s="33">
        <f>20</f>
        <v>20</v>
      </c>
      <c r="X96" s="33"/>
    </row>
    <row r="97" spans="1:24" s="1" customFormat="1" ht="13.5" customHeight="1">
      <c r="A97" s="30" t="s">
        <v>93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83</v>
      </c>
      <c r="M97" s="31"/>
      <c r="N97" s="31" t="s">
        <v>157</v>
      </c>
      <c r="O97" s="31"/>
      <c r="P97" s="32">
        <f>32500</f>
        <v>32500</v>
      </c>
      <c r="Q97" s="32"/>
      <c r="R97" s="32"/>
      <c r="S97" s="32">
        <f>32445</f>
        <v>32445</v>
      </c>
      <c r="T97" s="32"/>
      <c r="U97" s="32"/>
      <c r="V97" s="32"/>
      <c r="W97" s="33">
        <f>55</f>
        <v>55</v>
      </c>
      <c r="X97" s="33"/>
    </row>
    <row r="98" spans="1:24" s="1" customFormat="1" ht="13.5" customHeight="1">
      <c r="A98" s="30" t="s">
        <v>158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83</v>
      </c>
      <c r="M98" s="31"/>
      <c r="N98" s="31" t="s">
        <v>159</v>
      </c>
      <c r="O98" s="31"/>
      <c r="P98" s="32">
        <f>266800</f>
        <v>266800</v>
      </c>
      <c r="Q98" s="32"/>
      <c r="R98" s="32"/>
      <c r="S98" s="32">
        <f>242829.09</f>
        <v>242829.09</v>
      </c>
      <c r="T98" s="32"/>
      <c r="U98" s="32"/>
      <c r="V98" s="32"/>
      <c r="W98" s="33">
        <f>23970.91</f>
        <v>23970.91</v>
      </c>
      <c r="X98" s="33"/>
    </row>
    <row r="99" spans="1:24" s="1" customFormat="1" ht="33.75" customHeight="1">
      <c r="A99" s="30" t="s">
        <v>148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83</v>
      </c>
      <c r="M99" s="31"/>
      <c r="N99" s="31" t="s">
        <v>160</v>
      </c>
      <c r="O99" s="31"/>
      <c r="P99" s="32">
        <f>1350000</f>
        <v>1350000</v>
      </c>
      <c r="Q99" s="32"/>
      <c r="R99" s="32"/>
      <c r="S99" s="32">
        <f>1186500</f>
        <v>1186500</v>
      </c>
      <c r="T99" s="32"/>
      <c r="U99" s="32"/>
      <c r="V99" s="32"/>
      <c r="W99" s="33">
        <f>163500</f>
        <v>163500</v>
      </c>
      <c r="X99" s="33"/>
    </row>
    <row r="100" spans="1:24" s="1" customFormat="1" ht="13.5" customHeight="1">
      <c r="A100" s="30" t="s">
        <v>93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83</v>
      </c>
      <c r="M100" s="31"/>
      <c r="N100" s="31" t="s">
        <v>161</v>
      </c>
      <c r="O100" s="31"/>
      <c r="P100" s="32">
        <f>210000</f>
        <v>210000</v>
      </c>
      <c r="Q100" s="32"/>
      <c r="R100" s="32"/>
      <c r="S100" s="32">
        <f>146350</f>
        <v>146350</v>
      </c>
      <c r="T100" s="32"/>
      <c r="U100" s="32"/>
      <c r="V100" s="32"/>
      <c r="W100" s="33">
        <f>63650</f>
        <v>63650</v>
      </c>
      <c r="X100" s="33"/>
    </row>
    <row r="101" spans="1:24" s="1" customFormat="1" ht="13.5" customHeight="1">
      <c r="A101" s="30" t="s">
        <v>93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83</v>
      </c>
      <c r="M101" s="31"/>
      <c r="N101" s="31" t="s">
        <v>162</v>
      </c>
      <c r="O101" s="31"/>
      <c r="P101" s="32">
        <f>0</f>
        <v>0</v>
      </c>
      <c r="Q101" s="32"/>
      <c r="R101" s="32"/>
      <c r="S101" s="34" t="s">
        <v>39</v>
      </c>
      <c r="T101" s="34"/>
      <c r="U101" s="34"/>
      <c r="V101" s="34"/>
      <c r="W101" s="35" t="s">
        <v>39</v>
      </c>
      <c r="X101" s="35"/>
    </row>
    <row r="102" spans="1:24" s="1" customFormat="1" ht="13.5" customHeight="1">
      <c r="A102" s="30" t="s">
        <v>93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83</v>
      </c>
      <c r="M102" s="31"/>
      <c r="N102" s="31" t="s">
        <v>163</v>
      </c>
      <c r="O102" s="31"/>
      <c r="P102" s="32">
        <f>50000</f>
        <v>50000</v>
      </c>
      <c r="Q102" s="32"/>
      <c r="R102" s="32"/>
      <c r="S102" s="32">
        <f>30000</f>
        <v>30000</v>
      </c>
      <c r="T102" s="32"/>
      <c r="U102" s="32"/>
      <c r="V102" s="32"/>
      <c r="W102" s="33">
        <f>20000</f>
        <v>20000</v>
      </c>
      <c r="X102" s="33"/>
    </row>
    <row r="103" spans="1:24" s="1" customFormat="1" ht="13.5" customHeight="1">
      <c r="A103" s="30" t="s">
        <v>93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83</v>
      </c>
      <c r="M103" s="31"/>
      <c r="N103" s="31" t="s">
        <v>164</v>
      </c>
      <c r="O103" s="31"/>
      <c r="P103" s="32">
        <f>70000</f>
        <v>70000</v>
      </c>
      <c r="Q103" s="32"/>
      <c r="R103" s="32"/>
      <c r="S103" s="32">
        <f>53323</f>
        <v>53323</v>
      </c>
      <c r="T103" s="32"/>
      <c r="U103" s="32"/>
      <c r="V103" s="32"/>
      <c r="W103" s="33">
        <f>16677</f>
        <v>16677</v>
      </c>
      <c r="X103" s="33"/>
    </row>
    <row r="104" spans="1:24" s="1" customFormat="1" ht="15" customHeight="1">
      <c r="A104" s="36" t="s">
        <v>165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 t="s">
        <v>166</v>
      </c>
      <c r="M104" s="37"/>
      <c r="N104" s="37" t="s">
        <v>36</v>
      </c>
      <c r="O104" s="37"/>
      <c r="P104" s="38">
        <f>-1683095.95</f>
        <v>-1683095.95</v>
      </c>
      <c r="Q104" s="38"/>
      <c r="R104" s="38"/>
      <c r="S104" s="38">
        <f>-810193.89</f>
        <v>-810193.89</v>
      </c>
      <c r="T104" s="38"/>
      <c r="U104" s="38"/>
      <c r="V104" s="38"/>
      <c r="W104" s="39" t="s">
        <v>36</v>
      </c>
      <c r="X104" s="39"/>
    </row>
    <row r="105" spans="1:24" s="1" customFormat="1" ht="13.5" customHeight="1">
      <c r="A105" s="7" t="s">
        <v>13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s="1" customFormat="1" ht="13.5" customHeight="1">
      <c r="A106" s="12" t="s">
        <v>167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s="1" customFormat="1" ht="45.75" customHeight="1">
      <c r="A107" s="13" t="s">
        <v>22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 t="s">
        <v>23</v>
      </c>
      <c r="M107" s="13"/>
      <c r="N107" s="13" t="s">
        <v>168</v>
      </c>
      <c r="O107" s="13"/>
      <c r="P107" s="14" t="s">
        <v>25</v>
      </c>
      <c r="Q107" s="14"/>
      <c r="R107" s="14"/>
      <c r="S107" s="14" t="s">
        <v>26</v>
      </c>
      <c r="T107" s="14"/>
      <c r="U107" s="14"/>
      <c r="V107" s="14"/>
      <c r="W107" s="15" t="s">
        <v>27</v>
      </c>
      <c r="X107" s="15"/>
    </row>
    <row r="108" spans="1:24" s="1" customFormat="1" ht="12.75" customHeight="1">
      <c r="A108" s="16" t="s">
        <v>28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29</v>
      </c>
      <c r="M108" s="16"/>
      <c r="N108" s="16" t="s">
        <v>30</v>
      </c>
      <c r="O108" s="16"/>
      <c r="P108" s="17" t="s">
        <v>31</v>
      </c>
      <c r="Q108" s="17"/>
      <c r="R108" s="17"/>
      <c r="S108" s="17" t="s">
        <v>32</v>
      </c>
      <c r="T108" s="17"/>
      <c r="U108" s="17"/>
      <c r="V108" s="17"/>
      <c r="W108" s="18" t="s">
        <v>33</v>
      </c>
      <c r="X108" s="18"/>
    </row>
    <row r="109" spans="1:24" s="1" customFormat="1" ht="13.5" customHeight="1">
      <c r="A109" s="19" t="s">
        <v>169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 t="s">
        <v>170</v>
      </c>
      <c r="M109" s="20"/>
      <c r="N109" s="20" t="s">
        <v>36</v>
      </c>
      <c r="O109" s="20"/>
      <c r="P109" s="40">
        <f>1683095.95</f>
        <v>1683095.95</v>
      </c>
      <c r="Q109" s="40"/>
      <c r="R109" s="40"/>
      <c r="S109" s="21">
        <f>810193.89</f>
        <v>810193.89</v>
      </c>
      <c r="T109" s="21"/>
      <c r="U109" s="21"/>
      <c r="V109" s="21"/>
      <c r="W109" s="41" t="s">
        <v>36</v>
      </c>
      <c r="X109" s="41"/>
    </row>
    <row r="110" spans="1:24" s="1" customFormat="1" ht="13.5" customHeight="1">
      <c r="A110" s="42" t="s">
        <v>171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3" t="s">
        <v>13</v>
      </c>
      <c r="M110" s="43"/>
      <c r="N110" s="43" t="s">
        <v>13</v>
      </c>
      <c r="O110" s="43"/>
      <c r="P110" s="44" t="s">
        <v>13</v>
      </c>
      <c r="Q110" s="44"/>
      <c r="R110" s="44"/>
      <c r="S110" s="45" t="s">
        <v>13</v>
      </c>
      <c r="T110" s="45"/>
      <c r="U110" s="45"/>
      <c r="V110" s="45"/>
      <c r="W110" s="46" t="s">
        <v>13</v>
      </c>
      <c r="X110" s="46"/>
    </row>
    <row r="111" spans="1:24" s="1" customFormat="1" ht="13.5" customHeight="1">
      <c r="A111" s="23" t="s">
        <v>172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47" t="s">
        <v>173</v>
      </c>
      <c r="M111" s="47"/>
      <c r="N111" s="24" t="s">
        <v>36</v>
      </c>
      <c r="O111" s="24"/>
      <c r="P111" s="48" t="s">
        <v>39</v>
      </c>
      <c r="Q111" s="48"/>
      <c r="R111" s="48"/>
      <c r="S111" s="28" t="s">
        <v>39</v>
      </c>
      <c r="T111" s="28"/>
      <c r="U111" s="28"/>
      <c r="V111" s="28"/>
      <c r="W111" s="49" t="s">
        <v>39</v>
      </c>
      <c r="X111" s="49"/>
    </row>
    <row r="112" spans="1:24" s="1" customFormat="1" ht="13.5" customHeight="1">
      <c r="A112" s="30" t="s">
        <v>13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173</v>
      </c>
      <c r="M112" s="31"/>
      <c r="N112" s="31" t="s">
        <v>13</v>
      </c>
      <c r="O112" s="31"/>
      <c r="P112" s="50" t="s">
        <v>39</v>
      </c>
      <c r="Q112" s="50"/>
      <c r="R112" s="50"/>
      <c r="S112" s="34" t="s">
        <v>39</v>
      </c>
      <c r="T112" s="34"/>
      <c r="U112" s="34"/>
      <c r="V112" s="34"/>
      <c r="W112" s="51" t="s">
        <v>39</v>
      </c>
      <c r="X112" s="51"/>
    </row>
    <row r="113" spans="1:24" s="1" customFormat="1" ht="13.5" customHeight="1">
      <c r="A113" s="30" t="s">
        <v>174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43" t="s">
        <v>175</v>
      </c>
      <c r="M113" s="43"/>
      <c r="N113" s="43" t="s">
        <v>36</v>
      </c>
      <c r="O113" s="43"/>
      <c r="P113" s="44" t="s">
        <v>39</v>
      </c>
      <c r="Q113" s="44"/>
      <c r="R113" s="44"/>
      <c r="S113" s="34" t="s">
        <v>39</v>
      </c>
      <c r="T113" s="34"/>
      <c r="U113" s="34"/>
      <c r="V113" s="34"/>
      <c r="W113" s="46" t="s">
        <v>39</v>
      </c>
      <c r="X113" s="46"/>
    </row>
    <row r="114" spans="1:24" s="1" customFormat="1" ht="13.5" customHeight="1">
      <c r="A114" s="30" t="s">
        <v>13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175</v>
      </c>
      <c r="M114" s="31"/>
      <c r="N114" s="31" t="s">
        <v>13</v>
      </c>
      <c r="O114" s="31"/>
      <c r="P114" s="50" t="s">
        <v>39</v>
      </c>
      <c r="Q114" s="50"/>
      <c r="R114" s="50"/>
      <c r="S114" s="34" t="s">
        <v>39</v>
      </c>
      <c r="T114" s="34"/>
      <c r="U114" s="34"/>
      <c r="V114" s="34"/>
      <c r="W114" s="51" t="s">
        <v>39</v>
      </c>
      <c r="X114" s="51"/>
    </row>
    <row r="115" spans="1:24" s="1" customFormat="1" ht="13.5" customHeight="1">
      <c r="A115" s="30" t="s">
        <v>176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177</v>
      </c>
      <c r="M115" s="31"/>
      <c r="N115" s="31" t="s">
        <v>178</v>
      </c>
      <c r="O115" s="31"/>
      <c r="P115" s="52">
        <f>1683095.95</f>
        <v>1683095.95</v>
      </c>
      <c r="Q115" s="52"/>
      <c r="R115" s="52"/>
      <c r="S115" s="32">
        <f>810193.89</f>
        <v>810193.89</v>
      </c>
      <c r="T115" s="32"/>
      <c r="U115" s="32"/>
      <c r="V115" s="32"/>
      <c r="W115" s="53">
        <f>872902.06</f>
        <v>872902.06</v>
      </c>
      <c r="X115" s="53"/>
    </row>
    <row r="116" spans="1:24" s="1" customFormat="1" ht="13.5" customHeight="1">
      <c r="A116" s="30" t="s">
        <v>179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180</v>
      </c>
      <c r="M116" s="31"/>
      <c r="N116" s="31" t="s">
        <v>181</v>
      </c>
      <c r="O116" s="31"/>
      <c r="P116" s="52">
        <f>-47029450</f>
        <v>-47029450</v>
      </c>
      <c r="Q116" s="52"/>
      <c r="R116" s="52"/>
      <c r="S116" s="32">
        <f>-44827160.6</f>
        <v>-44827160.6</v>
      </c>
      <c r="T116" s="32"/>
      <c r="U116" s="32"/>
      <c r="V116" s="32"/>
      <c r="W116" s="54" t="s">
        <v>36</v>
      </c>
      <c r="X116" s="54"/>
    </row>
    <row r="117" spans="1:24" s="1" customFormat="1" ht="13.5" customHeight="1">
      <c r="A117" s="30" t="s">
        <v>182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183</v>
      </c>
      <c r="M117" s="31"/>
      <c r="N117" s="31" t="s">
        <v>184</v>
      </c>
      <c r="O117" s="31"/>
      <c r="P117" s="52">
        <f>48712545.95</f>
        <v>48712545.95</v>
      </c>
      <c r="Q117" s="52"/>
      <c r="R117" s="52"/>
      <c r="S117" s="32">
        <f>45637354.49</f>
        <v>45637354.49</v>
      </c>
      <c r="T117" s="32"/>
      <c r="U117" s="32"/>
      <c r="V117" s="32"/>
      <c r="W117" s="54" t="s">
        <v>36</v>
      </c>
      <c r="X117" s="54"/>
    </row>
    <row r="118" spans="1:24" s="1" customFormat="1" ht="13.5" customHeight="1">
      <c r="A118" s="56" t="s">
        <v>13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55" t="s">
        <v>13</v>
      </c>
      <c r="J119" s="55"/>
      <c r="K119" s="55"/>
      <c r="L119" s="55"/>
      <c r="M119" s="55"/>
      <c r="N119" s="55" t="s">
        <v>185</v>
      </c>
      <c r="O119" s="55"/>
      <c r="P119" s="55"/>
      <c r="Q119" s="55"/>
      <c r="R119" s="7" t="s">
        <v>13</v>
      </c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10" t="s">
        <v>13</v>
      </c>
      <c r="J120" s="57" t="s">
        <v>186</v>
      </c>
      <c r="K120" s="57"/>
      <c r="L120" s="57"/>
      <c r="M120" s="10" t="s">
        <v>13</v>
      </c>
      <c r="N120" s="10" t="s">
        <v>13</v>
      </c>
      <c r="O120" s="57" t="s">
        <v>187</v>
      </c>
      <c r="P120" s="57"/>
      <c r="Q120" s="7" t="s">
        <v>13</v>
      </c>
      <c r="R120" s="7"/>
      <c r="S120" s="7"/>
      <c r="T120" s="7"/>
      <c r="U120" s="7"/>
      <c r="V120" s="7"/>
      <c r="W120" s="7"/>
      <c r="X120" s="7"/>
    </row>
    <row r="121" spans="1:24" s="1" customFormat="1" ht="7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55" t="s">
        <v>13</v>
      </c>
      <c r="J122" s="55"/>
      <c r="K122" s="55"/>
      <c r="L122" s="55"/>
      <c r="M122" s="55"/>
      <c r="N122" s="55" t="s">
        <v>188</v>
      </c>
      <c r="O122" s="55"/>
      <c r="P122" s="55"/>
      <c r="Q122" s="55"/>
      <c r="R122" s="7" t="s">
        <v>13</v>
      </c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10" t="s">
        <v>13</v>
      </c>
      <c r="J123" s="57" t="s">
        <v>186</v>
      </c>
      <c r="K123" s="57"/>
      <c r="L123" s="57"/>
      <c r="M123" s="10" t="s">
        <v>13</v>
      </c>
      <c r="N123" s="10" t="s">
        <v>13</v>
      </c>
      <c r="O123" s="57" t="s">
        <v>187</v>
      </c>
      <c r="P123" s="57"/>
      <c r="Q123" s="7" t="s">
        <v>13</v>
      </c>
      <c r="R123" s="7"/>
      <c r="S123" s="7"/>
      <c r="T123" s="7"/>
      <c r="U123" s="7"/>
      <c r="V123" s="7"/>
      <c r="W123" s="7"/>
      <c r="X123" s="7"/>
    </row>
    <row r="124" spans="1:24" s="1" customFormat="1" ht="7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189</v>
      </c>
      <c r="B125" s="7"/>
      <c r="C125" s="55" t="s">
        <v>13</v>
      </c>
      <c r="D125" s="55"/>
      <c r="E125" s="55"/>
      <c r="F125" s="55"/>
      <c r="G125" s="55"/>
      <c r="H125" s="55"/>
      <c r="I125" s="55" t="s">
        <v>13</v>
      </c>
      <c r="J125" s="55"/>
      <c r="K125" s="55"/>
      <c r="L125" s="55"/>
      <c r="M125" s="55"/>
      <c r="N125" s="55" t="s">
        <v>190</v>
      </c>
      <c r="O125" s="55"/>
      <c r="P125" s="55"/>
      <c r="Q125" s="55"/>
      <c r="R125" s="7" t="s">
        <v>13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13</v>
      </c>
      <c r="B126" s="7"/>
      <c r="C126" s="10" t="s">
        <v>13</v>
      </c>
      <c r="D126" s="57" t="s">
        <v>191</v>
      </c>
      <c r="E126" s="57"/>
      <c r="F126" s="57"/>
      <c r="G126" s="57"/>
      <c r="H126" s="10" t="s">
        <v>13</v>
      </c>
      <c r="I126" s="10" t="s">
        <v>13</v>
      </c>
      <c r="J126" s="57" t="s">
        <v>186</v>
      </c>
      <c r="K126" s="57"/>
      <c r="L126" s="57"/>
      <c r="M126" s="10" t="s">
        <v>13</v>
      </c>
      <c r="N126" s="10" t="s">
        <v>13</v>
      </c>
      <c r="O126" s="57" t="s">
        <v>187</v>
      </c>
      <c r="P126" s="57"/>
      <c r="Q126" s="7" t="s">
        <v>13</v>
      </c>
      <c r="R126" s="7"/>
      <c r="S126" s="7"/>
      <c r="T126" s="7"/>
      <c r="U126" s="7"/>
      <c r="V126" s="7"/>
      <c r="W126" s="7"/>
      <c r="X126" s="7"/>
    </row>
    <row r="127" spans="1:24" s="1" customFormat="1" ht="15.75" customHeight="1">
      <c r="A127" s="7" t="s">
        <v>13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7" t="s">
        <v>13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4" t="s">
        <v>192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</sheetData>
  <sheetProtection/>
  <mergeCells count="677">
    <mergeCell ref="A128:J128"/>
    <mergeCell ref="K128:X128"/>
    <mergeCell ref="A129:X129"/>
    <mergeCell ref="A126:B126"/>
    <mergeCell ref="D126:G126"/>
    <mergeCell ref="J126:L126"/>
    <mergeCell ref="O126:P126"/>
    <mergeCell ref="Q126:X126"/>
    <mergeCell ref="A127:X127"/>
    <mergeCell ref="A124:X124"/>
    <mergeCell ref="A125:B125"/>
    <mergeCell ref="C125:H125"/>
    <mergeCell ref="I125:M125"/>
    <mergeCell ref="N125:Q125"/>
    <mergeCell ref="R125:X125"/>
    <mergeCell ref="A121:X121"/>
    <mergeCell ref="A122:H122"/>
    <mergeCell ref="I122:M122"/>
    <mergeCell ref="N122:Q122"/>
    <mergeCell ref="R122:X122"/>
    <mergeCell ref="A123:H123"/>
    <mergeCell ref="J123:L123"/>
    <mergeCell ref="O123:P123"/>
    <mergeCell ref="Q123:X123"/>
    <mergeCell ref="A118:X118"/>
    <mergeCell ref="A119:H119"/>
    <mergeCell ref="I119:M119"/>
    <mergeCell ref="N119:Q119"/>
    <mergeCell ref="R119:X119"/>
    <mergeCell ref="A120:H120"/>
    <mergeCell ref="J120:L120"/>
    <mergeCell ref="O120:P120"/>
    <mergeCell ref="Q120:X120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5:X105"/>
    <mergeCell ref="A106:X106"/>
    <mergeCell ref="A107:K107"/>
    <mergeCell ref="L107:M107"/>
    <mergeCell ref="N107:O107"/>
    <mergeCell ref="P107:R107"/>
    <mergeCell ref="S107:V107"/>
    <mergeCell ref="W107:X107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2019-09-18T05:35:41Z</dcterms:created>
  <dcterms:modified xsi:type="dcterms:W3CDTF">2019-09-18T05:35:41Z</dcterms:modified>
  <cp:category/>
  <cp:version/>
  <cp:contentType/>
  <cp:contentStatus/>
</cp:coreProperties>
</file>